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76" activeTab="0"/>
  </bookViews>
  <sheets>
    <sheet name="BILANS" sheetId="1" r:id="rId1"/>
    <sheet name="RACHUNEK" sheetId="2" r:id="rId2"/>
    <sheet name="aktywa dla oddziałów" sheetId="3" state="hidden" r:id="rId3"/>
    <sheet name="pasywa dla oddziałów" sheetId="4" state="hidden" r:id="rId4"/>
    <sheet name="RZiS w.por." sheetId="5" state="hidden" r:id="rId5"/>
    <sheet name="pomoc do przepł." sheetId="6" state="hidden" r:id="rId6"/>
    <sheet name="poz.pozabil." sheetId="7" state="hidden" r:id="rId7"/>
    <sheet name="poręcz. i gwar." sheetId="8" state="hidden" r:id="rId8"/>
    <sheet name="wnip 31-12-2004" sheetId="9" state="hidden" r:id="rId9"/>
    <sheet name="śr.trw. 31-12-2004" sheetId="10" state="hidden" r:id="rId10"/>
    <sheet name="Nota 2E (31-12-2005)" sheetId="11" state="hidden" r:id="rId11"/>
    <sheet name="Nota 2E (31-12-2004)" sheetId="12" state="hidden" r:id="rId12"/>
    <sheet name="Nieruchomości" sheetId="13" state="hidden" r:id="rId13"/>
    <sheet name="Akcje 1" sheetId="14" state="hidden" r:id="rId14"/>
    <sheet name="Akcje 2" sheetId="15" state="hidden" r:id="rId15"/>
    <sheet name="Nota 4G" sheetId="16" state="hidden" r:id="rId16"/>
    <sheet name="Nota 13A, 13B" sheetId="17" state="hidden" r:id="rId17"/>
    <sheet name="Zobowiązania D" sheetId="18" state="hidden" r:id="rId18"/>
    <sheet name="zob.finas." sheetId="19" state="hidden" r:id="rId19"/>
  </sheets>
  <definedNames>
    <definedName name="_xlnm.Print_Area" localSheetId="0">'BILANS'!$B$1:$G$36</definedName>
    <definedName name="_xlnm.Print_Area" localSheetId="3">'pasywa dla oddziałów'!$B$1:$F$66</definedName>
    <definedName name="_xlnm.Print_Area" localSheetId="6">'poz.pozabil.'!$B$1:$L$62</definedName>
    <definedName name="_xlnm.Print_Area" localSheetId="1">'RACHUNEK'!$B$1:$D$43</definedName>
  </definedNames>
  <calcPr fullCalcOnLoad="1"/>
</workbook>
</file>

<file path=xl/sharedStrings.xml><?xml version="1.0" encoding="utf-8"?>
<sst xmlns="http://schemas.openxmlformats.org/spreadsheetml/2006/main" count="1173" uniqueCount="865">
  <si>
    <t>BILANS</t>
  </si>
  <si>
    <t xml:space="preserve">AKTYWA </t>
  </si>
  <si>
    <t>31/12/2009</t>
  </si>
  <si>
    <t>PASYWA</t>
  </si>
  <si>
    <t>BA1</t>
  </si>
  <si>
    <t>A. Aktywa trwałe</t>
  </si>
  <si>
    <t>A. Fundusze własne</t>
  </si>
  <si>
    <t>BA11</t>
  </si>
  <si>
    <t xml:space="preserve">   I. Fundusz statutowy</t>
  </si>
  <si>
    <t>BA13</t>
  </si>
  <si>
    <t xml:space="preserve">   I. Wartości niematerialne i prawne</t>
  </si>
  <si>
    <t xml:space="preserve">   II. Fundusz z aktualizacji wyceny</t>
  </si>
  <si>
    <t>BA14</t>
  </si>
  <si>
    <t xml:space="preserve">   II. Rzeczowe aktywa trwałe</t>
  </si>
  <si>
    <t xml:space="preserve">   III. Wynik finansowy netto za rok obrotowy</t>
  </si>
  <si>
    <t>BA15</t>
  </si>
  <si>
    <t xml:space="preserve">   III. Należności długoterminowe</t>
  </si>
  <si>
    <t xml:space="preserve">        1. Nadwyżka przychodów nad kosztami (wielkość dodatnia)</t>
  </si>
  <si>
    <t>BA16</t>
  </si>
  <si>
    <t xml:space="preserve">   IV. Inwestycje długoterminowe</t>
  </si>
  <si>
    <t xml:space="preserve">        2. Nadwyżka kosztów nad przychodami (wielkość ujemna)</t>
  </si>
  <si>
    <t>BA2</t>
  </si>
  <si>
    <t xml:space="preserve">   V. Długoterminowe rozliczenia międzyokresowe</t>
  </si>
  <si>
    <t>B. Zobowiązania i rezerwy na zobowiązania</t>
  </si>
  <si>
    <t>BA21</t>
  </si>
  <si>
    <t>B. Aktywa obrotowe</t>
  </si>
  <si>
    <t xml:space="preserve">   I. Zobowiązania długoterminowe z tytułu kredytów i pożyczek</t>
  </si>
  <si>
    <t>BA22</t>
  </si>
  <si>
    <t xml:space="preserve">   II. Zobowiązania krótkoterminowe i fundusze specjalne</t>
  </si>
  <si>
    <t>BA23</t>
  </si>
  <si>
    <t xml:space="preserve">   I. Zapasy rzeczowych aktywów obrotowych</t>
  </si>
  <si>
    <t xml:space="preserve">        1. Kredyty i pożyczki</t>
  </si>
  <si>
    <t>BA231</t>
  </si>
  <si>
    <t xml:space="preserve">   II. Należności krótkoterminowe</t>
  </si>
  <si>
    <t xml:space="preserve">        2. Inne zobowiązania</t>
  </si>
  <si>
    <t>BA232</t>
  </si>
  <si>
    <t xml:space="preserve">   III. Inwestycje krótkoterminowe</t>
  </si>
  <si>
    <t xml:space="preserve">        3. Fundusze specjalne</t>
  </si>
  <si>
    <t>BA24</t>
  </si>
  <si>
    <t xml:space="preserve">        1. Środki pieniężne</t>
  </si>
  <si>
    <t xml:space="preserve">   III. Rezerwy na zobowiązania</t>
  </si>
  <si>
    <t>BA</t>
  </si>
  <si>
    <t xml:space="preserve">        2. Pozostałe aktywa finansowe</t>
  </si>
  <si>
    <t xml:space="preserve">   IV. Rozliczenia międzyokresowe </t>
  </si>
  <si>
    <t>C. Krótkoterminowe rozliczenia międzyokresowe</t>
  </si>
  <si>
    <t xml:space="preserve">        1. Rozliczenia międzyokresowe przychodów</t>
  </si>
  <si>
    <t xml:space="preserve">        2. Inne rozliczenia międzyokresowe</t>
  </si>
  <si>
    <t>A k t y w a,  r a z e m</t>
  </si>
  <si>
    <t>P a s y w a,  r a z e m</t>
  </si>
  <si>
    <t>Podpisy wszystkich Członków Zarządu:</t>
  </si>
  <si>
    <t>RACHUNEK WYNIKÓW</t>
  </si>
  <si>
    <t>NR KONTA</t>
  </si>
  <si>
    <t>KP1</t>
  </si>
  <si>
    <t>01/01/2009-31/12/2009</t>
  </si>
  <si>
    <t>KP11</t>
  </si>
  <si>
    <t>A. Przychody z działalności statutowej</t>
  </si>
  <si>
    <t>KP10</t>
  </si>
  <si>
    <t xml:space="preserve">   I. Składki brutto określone statutem</t>
  </si>
  <si>
    <t>KP01</t>
  </si>
  <si>
    <t xml:space="preserve">   II. Inne przychody określone statutem</t>
  </si>
  <si>
    <t>KP01111</t>
  </si>
  <si>
    <t>B. Koszty realizacji zadań statutowych</t>
  </si>
  <si>
    <t>KP01112</t>
  </si>
  <si>
    <t>C. Wynik finansowy na działalności statutowej (wielkość dodatnia lub ujemna) (A-B)</t>
  </si>
  <si>
    <t>D. Koszty administracyjne</t>
  </si>
  <si>
    <t>KP0112</t>
  </si>
  <si>
    <t xml:space="preserve">   1. Zużycie materiałów i energii</t>
  </si>
  <si>
    <t>KP01121</t>
  </si>
  <si>
    <t xml:space="preserve">   2. Usługi obce</t>
  </si>
  <si>
    <t>KP01122</t>
  </si>
  <si>
    <t xml:space="preserve">   3. Podatki i opłaty</t>
  </si>
  <si>
    <t xml:space="preserve">   4. Wynagrodzenia oraz ubezpieczenia społeczne i inne świadczenia</t>
  </si>
  <si>
    <t>KP010</t>
  </si>
  <si>
    <t xml:space="preserve">   5. Amortyzacja</t>
  </si>
  <si>
    <t>KP02</t>
  </si>
  <si>
    <t xml:space="preserve">   6. Pozostałe</t>
  </si>
  <si>
    <t>KP02111</t>
  </si>
  <si>
    <t>E. Pozostałe przychody (niewymienione w poz. A i G)</t>
  </si>
  <si>
    <t>F. Pozostałe koszty  (niewymienione w poz. B, D i H)</t>
  </si>
  <si>
    <t>KP033</t>
  </si>
  <si>
    <t>G. Przychody finansowe</t>
  </si>
  <si>
    <t>KP030</t>
  </si>
  <si>
    <t>H. Koszty finansowe</t>
  </si>
  <si>
    <t>KP04113</t>
  </si>
  <si>
    <t>I. Wynik finansowy na całokształcie działalności (wielkość dodatnia lub ujemna) (C-D+E-F+G-H)</t>
  </si>
  <si>
    <t>J. Zyski i straty nadzwyczajne</t>
  </si>
  <si>
    <t>KP0412</t>
  </si>
  <si>
    <t xml:space="preserve">   I. Zyski nadzwyczajne - wielkość dodatnia</t>
  </si>
  <si>
    <t>KP04121</t>
  </si>
  <si>
    <t xml:space="preserve">   II. Straty nadzwyczajne - wielkość ujemna</t>
  </si>
  <si>
    <t>K. Wynik finansowy ogółem (I+J)</t>
  </si>
  <si>
    <t>KP040</t>
  </si>
  <si>
    <t xml:space="preserve">   I. Różnica zwiększająca koszty roku następnego (wielkość ujemna)</t>
  </si>
  <si>
    <t>KP05</t>
  </si>
  <si>
    <t xml:space="preserve">   II. Różnica zwiększająca przychody roku następnego (wielkość dodatnia)</t>
  </si>
  <si>
    <t>KP0512</t>
  </si>
  <si>
    <t>KP05121</t>
  </si>
  <si>
    <t>KP050</t>
  </si>
  <si>
    <t>KP06</t>
  </si>
  <si>
    <t>KP061</t>
  </si>
  <si>
    <t>KP0611</t>
  </si>
  <si>
    <t>KP06111</t>
  </si>
  <si>
    <t>KP0612</t>
  </si>
  <si>
    <t>KP060</t>
  </si>
  <si>
    <t>KP08</t>
  </si>
  <si>
    <t>KP081</t>
  </si>
  <si>
    <t>KP0811</t>
  </si>
  <si>
    <t>KP0812</t>
  </si>
  <si>
    <t>KP082</t>
  </si>
  <si>
    <t>KP0821</t>
  </si>
  <si>
    <t>KP08211</t>
  </si>
  <si>
    <t>KP08212</t>
  </si>
  <si>
    <t>KP0822</t>
  </si>
  <si>
    <t>KP08221</t>
  </si>
  <si>
    <t>KP08222</t>
  </si>
  <si>
    <t>KP08223</t>
  </si>
  <si>
    <t>KP083</t>
  </si>
  <si>
    <t>KP084</t>
  </si>
  <si>
    <t>KP0841</t>
  </si>
  <si>
    <t>KP0842</t>
  </si>
  <si>
    <t>KP085</t>
  </si>
  <si>
    <t>KP0851</t>
  </si>
  <si>
    <t>KP08511</t>
  </si>
  <si>
    <t>KP08512</t>
  </si>
  <si>
    <t>KP08513</t>
  </si>
  <si>
    <t>KP0852</t>
  </si>
  <si>
    <t>KP08521</t>
  </si>
  <si>
    <t>KP08522</t>
  </si>
  <si>
    <t>KP08523</t>
  </si>
  <si>
    <t>KP086</t>
  </si>
  <si>
    <t>KP087</t>
  </si>
  <si>
    <t>KP09</t>
  </si>
  <si>
    <t>KP091</t>
  </si>
  <si>
    <t>KP092</t>
  </si>
  <si>
    <t>KP093</t>
  </si>
  <si>
    <t>KP2</t>
  </si>
  <si>
    <t>KP3</t>
  </si>
  <si>
    <t>Nota</t>
  </si>
  <si>
    <t>31.12.2005</t>
  </si>
  <si>
    <t>31.12.2004</t>
  </si>
  <si>
    <t>I. Wartości niematerialne i prawne</t>
  </si>
  <si>
    <t>BA111</t>
  </si>
  <si>
    <t xml:space="preserve">   1. Koszty zakończonych prac rozwojowych</t>
  </si>
  <si>
    <t>BA112</t>
  </si>
  <si>
    <t xml:space="preserve">   2. Wartość firmy</t>
  </si>
  <si>
    <t>BA113</t>
  </si>
  <si>
    <t xml:space="preserve">   3. Inne wartości niematerialne i prawne</t>
  </si>
  <si>
    <t>BA114</t>
  </si>
  <si>
    <t xml:space="preserve">   4. Zaliczki na poczet wartości niematerialnych i prawnych</t>
  </si>
  <si>
    <t>II. Rzeczowe aktywa trwałe</t>
  </si>
  <si>
    <t>BA131</t>
  </si>
  <si>
    <t xml:space="preserve">   1. Środki trwałe</t>
  </si>
  <si>
    <t>BA1311</t>
  </si>
  <si>
    <t xml:space="preserve">   a) grunty (w tym prawo użytkowania wieczystego gruntu)</t>
  </si>
  <si>
    <t>BA1312</t>
  </si>
  <si>
    <t xml:space="preserve">   b) budynki, lokale i obiekty inżynierii lądowej i wodnej</t>
  </si>
  <si>
    <t>BA1313</t>
  </si>
  <si>
    <t xml:space="preserve">   c) urządzenia techniczne i maszyny</t>
  </si>
  <si>
    <t>BA1314</t>
  </si>
  <si>
    <t xml:space="preserve">   d) środki transportu</t>
  </si>
  <si>
    <t>BA1315</t>
  </si>
  <si>
    <t xml:space="preserve">   e) inne środki trwałe</t>
  </si>
  <si>
    <t>BA132</t>
  </si>
  <si>
    <t xml:space="preserve">   2. Środki trwałe w budowie</t>
  </si>
  <si>
    <t>BA133</t>
  </si>
  <si>
    <t xml:space="preserve">   3. Zaliczki na środki trwałe w budowie</t>
  </si>
  <si>
    <t>III. Należności długoterminowe</t>
  </si>
  <si>
    <t>BA141</t>
  </si>
  <si>
    <t xml:space="preserve">   1. Od jednostek powiązanych</t>
  </si>
  <si>
    <t>BA142</t>
  </si>
  <si>
    <t xml:space="preserve">   2. Od pozostałych jednostek</t>
  </si>
  <si>
    <t>IV. Inwestycje długoterminowe</t>
  </si>
  <si>
    <t>BA151</t>
  </si>
  <si>
    <t xml:space="preserve">   1. Nieruchomości</t>
  </si>
  <si>
    <t>BA152</t>
  </si>
  <si>
    <t xml:space="preserve">   2. Wartości niematerialne i prawne</t>
  </si>
  <si>
    <t>BA153</t>
  </si>
  <si>
    <t xml:space="preserve">   3. Długoterminowe aktywa finansowe</t>
  </si>
  <si>
    <t>BA1531</t>
  </si>
  <si>
    <t xml:space="preserve">   a) w jednostkach powiązanych</t>
  </si>
  <si>
    <t>BA153102</t>
  </si>
  <si>
    <t xml:space="preserve">      - udziały lub akcje</t>
  </si>
  <si>
    <t>BA15311</t>
  </si>
  <si>
    <t xml:space="preserve">      - inne papiery wartościowe</t>
  </si>
  <si>
    <t>BA15312</t>
  </si>
  <si>
    <t xml:space="preserve">      - udzielone pożyczki</t>
  </si>
  <si>
    <t>BA15313</t>
  </si>
  <si>
    <t xml:space="preserve">      - inne długoterminowe aktywa finansowe</t>
  </si>
  <si>
    <t>BA1532</t>
  </si>
  <si>
    <t xml:space="preserve">   b) w pozostałych jednostkach </t>
  </si>
  <si>
    <t>BA15321</t>
  </si>
  <si>
    <t>BA15322</t>
  </si>
  <si>
    <t>BA15323</t>
  </si>
  <si>
    <t>BA15324</t>
  </si>
  <si>
    <t>BA154</t>
  </si>
  <si>
    <t xml:space="preserve">   4. Inne inwestycje długoterminowe</t>
  </si>
  <si>
    <t>V. Długoterminowe rozliczenia międzyokresowe</t>
  </si>
  <si>
    <t>BA161</t>
  </si>
  <si>
    <t xml:space="preserve">   1. Aktywa z tytułu odroczonego podatku dochodowego</t>
  </si>
  <si>
    <t>BA162</t>
  </si>
  <si>
    <t xml:space="preserve">   2. Inne rozliczenia międzyokresowe</t>
  </si>
  <si>
    <t>I. Zapasy</t>
  </si>
  <si>
    <t>BA211</t>
  </si>
  <si>
    <t xml:space="preserve">   1. Materiały</t>
  </si>
  <si>
    <t>BA212</t>
  </si>
  <si>
    <t xml:space="preserve">   2. Półprodukty i produkty w toku</t>
  </si>
  <si>
    <t>BA213</t>
  </si>
  <si>
    <t xml:space="preserve">   3. Produkty gotowe</t>
  </si>
  <si>
    <t>BA214</t>
  </si>
  <si>
    <t xml:space="preserve">   4. Towary</t>
  </si>
  <si>
    <t>BA215</t>
  </si>
  <si>
    <t xml:space="preserve">   5. Zaliczki na dostawy</t>
  </si>
  <si>
    <t>II. Należności krótkoterminowe</t>
  </si>
  <si>
    <t>BA221</t>
  </si>
  <si>
    <t xml:space="preserve">   1. Należności od jednostek powiązanych</t>
  </si>
  <si>
    <t>BA2211</t>
  </si>
  <si>
    <t xml:space="preserve">   a) z tytułu dostaw i usług, w okresie spłaty</t>
  </si>
  <si>
    <t>BA22111</t>
  </si>
  <si>
    <t xml:space="preserve">      - do 12 miesięcy</t>
  </si>
  <si>
    <t>BA22112</t>
  </si>
  <si>
    <t xml:space="preserve">      - powyżej 12 miesięcy</t>
  </si>
  <si>
    <t>BA2212</t>
  </si>
  <si>
    <t xml:space="preserve">   b) inne</t>
  </si>
  <si>
    <t>BA222</t>
  </si>
  <si>
    <t xml:space="preserve">   2. Należności od pozostałych jednostek</t>
  </si>
  <si>
    <t>BA2221</t>
  </si>
  <si>
    <t>BA22211</t>
  </si>
  <si>
    <t>BA22212</t>
  </si>
  <si>
    <t>BA2222</t>
  </si>
  <si>
    <t xml:space="preserve">   b) z tytułu podatków, dotacji, ceł ubezpieczeń społecznych 
        i zdrowotnych oraz innych świadczeń</t>
  </si>
  <si>
    <t>BA2223</t>
  </si>
  <si>
    <t xml:space="preserve">   c) inne</t>
  </si>
  <si>
    <t>BA2224</t>
  </si>
  <si>
    <t xml:space="preserve">   d) dochodzone na drodze sądowej</t>
  </si>
  <si>
    <t>III. Inwestycje krótkoterminowe</t>
  </si>
  <si>
    <t xml:space="preserve">   1. Krótkoterminowe aktywa finansowe</t>
  </si>
  <si>
    <t>BA2311</t>
  </si>
  <si>
    <t>BA23111</t>
  </si>
  <si>
    <t>BA23112</t>
  </si>
  <si>
    <t>BA23113</t>
  </si>
  <si>
    <t>BA23114</t>
  </si>
  <si>
    <t xml:space="preserve">      - inne krótkoterminowe aktywa finansowe</t>
  </si>
  <si>
    <t>BA2312</t>
  </si>
  <si>
    <t xml:space="preserve">   b) w pozostałych jednostkach</t>
  </si>
  <si>
    <t>BA23121</t>
  </si>
  <si>
    <t>BA23122</t>
  </si>
  <si>
    <t>BA23123</t>
  </si>
  <si>
    <t>BA23124</t>
  </si>
  <si>
    <t>BA2313</t>
  </si>
  <si>
    <t xml:space="preserve">   c) środki pieniężne i inne aktywa pieniężne</t>
  </si>
  <si>
    <t>BA23131</t>
  </si>
  <si>
    <t xml:space="preserve">      - środki pieniężne w kasie i na rachunkach</t>
  </si>
  <si>
    <t>BA23132</t>
  </si>
  <si>
    <t xml:space="preserve">      - inne środki pieniężne</t>
  </si>
  <si>
    <t>BA23133</t>
  </si>
  <si>
    <t xml:space="preserve">      - inne aktywa pieniężne</t>
  </si>
  <si>
    <t xml:space="preserve">   2. Inne inwestycje krótkoterminowe</t>
  </si>
  <si>
    <t>IV. Krótkoterminowe rozliczenia międzyokresowe</t>
  </si>
  <si>
    <t>BA241</t>
  </si>
  <si>
    <t xml:space="preserve">   1. Inne rozliczenia międzyokresowe</t>
  </si>
  <si>
    <t>C. Kapitał wydzielony</t>
  </si>
  <si>
    <t>BP1</t>
  </si>
  <si>
    <t>A. Kapitał własny</t>
  </si>
  <si>
    <t>BP101</t>
  </si>
  <si>
    <t>I. Kapitał zakładowy</t>
  </si>
  <si>
    <t>BP102</t>
  </si>
  <si>
    <t>II. Należne wpłaty na kapitał zakładowy (wielkość ujemna)</t>
  </si>
  <si>
    <t>BP103</t>
  </si>
  <si>
    <t>III. Akcje (udziały) własne (wielkość ujemna)</t>
  </si>
  <si>
    <t>BP104</t>
  </si>
  <si>
    <t>IV. Kapitał zapasowy</t>
  </si>
  <si>
    <t>BP1041</t>
  </si>
  <si>
    <t xml:space="preserve">   1. Ze sprzedaży akcji powyżej ich wartości nominalnej</t>
  </si>
  <si>
    <t>BP1042</t>
  </si>
  <si>
    <t xml:space="preserve">   2. Tworzony ustawowo</t>
  </si>
  <si>
    <t>BP1043</t>
  </si>
  <si>
    <t xml:space="preserve">   3. Tworzony zgodnie ze statutem lub umową</t>
  </si>
  <si>
    <t>BP1044</t>
  </si>
  <si>
    <t xml:space="preserve">   4. Z dopłat wspólników</t>
  </si>
  <si>
    <t>BP1045</t>
  </si>
  <si>
    <t xml:space="preserve">   5. Inny</t>
  </si>
  <si>
    <t>BP105</t>
  </si>
  <si>
    <t>V. Kapitał z aktualizacji  wyceny</t>
  </si>
  <si>
    <t>BP106</t>
  </si>
  <si>
    <t>VI. Pozostałe kapitały rezerwowe</t>
  </si>
  <si>
    <t>BP108</t>
  </si>
  <si>
    <t>VII. Zysk (strata) z lat ubiegłych</t>
  </si>
  <si>
    <t xml:space="preserve">   1. Zysk (wielkość dodatnia)</t>
  </si>
  <si>
    <t xml:space="preserve">   2. Strata (wielkość ujemna)</t>
  </si>
  <si>
    <t>BP109</t>
  </si>
  <si>
    <t>VIII. Zysk (strata) netto</t>
  </si>
  <si>
    <t xml:space="preserve">   1. Zysk netto (wielkość dodatnia)</t>
  </si>
  <si>
    <t xml:space="preserve">   2. Strata netto (wielkość ujemna)</t>
  </si>
  <si>
    <t>BP110</t>
  </si>
  <si>
    <t>IX. Odpisy z zysku netto w ciągu roku obrotowego 
       (wielkość ujemna)</t>
  </si>
  <si>
    <t>BP4</t>
  </si>
  <si>
    <t>BP41</t>
  </si>
  <si>
    <t>I. Rezerwy na zobowiązania</t>
  </si>
  <si>
    <t>BP411</t>
  </si>
  <si>
    <t xml:space="preserve">   1. Rezerwa z tytułu odroczonego podatku dochodowego</t>
  </si>
  <si>
    <t>BP412</t>
  </si>
  <si>
    <t xml:space="preserve">   2. Rezerwy na świadczenia emerytalne i podobne</t>
  </si>
  <si>
    <t>BP4121</t>
  </si>
  <si>
    <t xml:space="preserve">     - długoterminowa</t>
  </si>
  <si>
    <t>BP4122</t>
  </si>
  <si>
    <t xml:space="preserve">     - krótkoterminowa</t>
  </si>
  <si>
    <t>BP413</t>
  </si>
  <si>
    <t xml:space="preserve">   3. Pozostałe rezerwy</t>
  </si>
  <si>
    <t>BP4131</t>
  </si>
  <si>
    <t>BP4132</t>
  </si>
  <si>
    <t>BP42</t>
  </si>
  <si>
    <t>II. Zobowiązania długoterminowe</t>
  </si>
  <si>
    <t>BP421</t>
  </si>
  <si>
    <t xml:space="preserve">   1. Wobec jednostek powiązanych</t>
  </si>
  <si>
    <t>BP422</t>
  </si>
  <si>
    <t xml:space="preserve">   2. Wobec pozostałych jednostek</t>
  </si>
  <si>
    <t>BP4221</t>
  </si>
  <si>
    <t xml:space="preserve">      - kredyty i pożyczki</t>
  </si>
  <si>
    <t>BP4222</t>
  </si>
  <si>
    <t xml:space="preserve">      - z tytułu emisji dłużnych papierów wartościowych </t>
  </si>
  <si>
    <t>BP4223</t>
  </si>
  <si>
    <t xml:space="preserve">      - inne zobowiązania finansowe</t>
  </si>
  <si>
    <t>BP4224</t>
  </si>
  <si>
    <t xml:space="preserve">      - inne</t>
  </si>
  <si>
    <t>BP43</t>
  </si>
  <si>
    <t>III. Zobowiązania krótkoterminowe</t>
  </si>
  <si>
    <t>BP431</t>
  </si>
  <si>
    <t>BP4311</t>
  </si>
  <si>
    <t xml:space="preserve">   a) z tytułu dostaw i usług, o okresie wymagalności</t>
  </si>
  <si>
    <t>BP43111</t>
  </si>
  <si>
    <t>BP43112</t>
  </si>
  <si>
    <t>BP4312</t>
  </si>
  <si>
    <t>BP432</t>
  </si>
  <si>
    <t>BP4321</t>
  </si>
  <si>
    <t xml:space="preserve">   a) kredyty i pożyczki</t>
  </si>
  <si>
    <t>BP4322</t>
  </si>
  <si>
    <t xml:space="preserve">   b) z tytułu emisji dłużnych papierów wartościowych</t>
  </si>
  <si>
    <t>BP4323</t>
  </si>
  <si>
    <t xml:space="preserve">   c) inne zobowiązania finansowe</t>
  </si>
  <si>
    <t>BP4324</t>
  </si>
  <si>
    <t xml:space="preserve">   d) z tytułu dostaw i usług, o okresie wymagalności:</t>
  </si>
  <si>
    <t>BP43241</t>
  </si>
  <si>
    <t>BP43242</t>
  </si>
  <si>
    <t>BP4325</t>
  </si>
  <si>
    <t xml:space="preserve">   e) zaliczki otrzymane na dostawy</t>
  </si>
  <si>
    <t>BP4326</t>
  </si>
  <si>
    <t xml:space="preserve">   f) zobowiązania wekslowe</t>
  </si>
  <si>
    <t>BP4327</t>
  </si>
  <si>
    <t xml:space="preserve">   g) z tytułu podatków, ceł, ubezpieczeń i innych świadczeń</t>
  </si>
  <si>
    <t>BP4328</t>
  </si>
  <si>
    <t xml:space="preserve">   h) z tytułu wynagrodzeń</t>
  </si>
  <si>
    <t>BP4329</t>
  </si>
  <si>
    <t xml:space="preserve">   i) inne</t>
  </si>
  <si>
    <t>BP433</t>
  </si>
  <si>
    <t xml:space="preserve">   3. Fundusze specjalne</t>
  </si>
  <si>
    <t>BP44</t>
  </si>
  <si>
    <t xml:space="preserve">IV. Rozliczenia międzyokresowe </t>
  </si>
  <si>
    <t>BP441</t>
  </si>
  <si>
    <t xml:space="preserve">   1. Ujemna wartość firmy</t>
  </si>
  <si>
    <t>BP442</t>
  </si>
  <si>
    <t>BP4421</t>
  </si>
  <si>
    <t xml:space="preserve">     - długoterminowe</t>
  </si>
  <si>
    <t>BP4422</t>
  </si>
  <si>
    <t xml:space="preserve">     - krótkoterminowe</t>
  </si>
  <si>
    <t>BP</t>
  </si>
  <si>
    <t>Zgodność sum bilansowych</t>
  </si>
  <si>
    <t>Zgodność wyniku z RZiS</t>
  </si>
  <si>
    <t>(Arkusz niewymagany)</t>
  </si>
  <si>
    <t>RACHUNEK ZYSKÓW I STRAT (wariant porównawczy)</t>
  </si>
  <si>
    <t>01.01.-31.12.2005</t>
  </si>
  <si>
    <t>01.01.-31.12.2004</t>
  </si>
  <si>
    <t>I. Przychody netto ze sprzedaży i zrównane z nimi, w tym:</t>
  </si>
  <si>
    <t>- od jednostek powiązanych</t>
  </si>
  <si>
    <t xml:space="preserve">1. Przychody netto ze sprzedaży produktów </t>
  </si>
  <si>
    <t>2. Zmiana stanu produktów (zwiększenie - wartość dodatnia, zmniejszenie - wartość ujemna)</t>
  </si>
  <si>
    <t>3. Koszty wytworzenia produktów na własne potrzeby jednostki</t>
  </si>
  <si>
    <t>4. Przychody netto ze sprzedaży towarów i materiałów</t>
  </si>
  <si>
    <t>II. Koszty działalnosci operacyjnej</t>
  </si>
  <si>
    <t>1. Amortyzacja</t>
  </si>
  <si>
    <t>2. Zuzycie materiałów i energii</t>
  </si>
  <si>
    <t>3. Usługi obce</t>
  </si>
  <si>
    <t>4. Podatki i opłaty, w tym:</t>
  </si>
  <si>
    <t xml:space="preserve">   - podatek akcyzowy</t>
  </si>
  <si>
    <t>5. Wynagrodzenia</t>
  </si>
  <si>
    <t>6. Ubezpieczenia społeczne i inne świadczenia</t>
  </si>
  <si>
    <t>7. Pozostałe koszty rodzajowe</t>
  </si>
  <si>
    <t>8. Wartość sprzedanych towarów i materiałów</t>
  </si>
  <si>
    <t>III. Zysk (strata) ze sprzedaży (I-II)</t>
  </si>
  <si>
    <t>IV. Pozostałe przychody operacyjne</t>
  </si>
  <si>
    <t>1. Zysk ze zbycia niefinansowych aktywów trwałych</t>
  </si>
  <si>
    <t>2. Dotacje</t>
  </si>
  <si>
    <t>3. Inne przychody operacyjne</t>
  </si>
  <si>
    <t>V. Pozostałe koszty operacyjne</t>
  </si>
  <si>
    <t>1. Strata ze zbycia niefinansowych aktywów trwałych</t>
  </si>
  <si>
    <t>2. Aktualizacja wartości aktywów niefinansowych</t>
  </si>
  <si>
    <t>3. Inne koszty operacyjne</t>
  </si>
  <si>
    <t>VI. Zysk (strata) z działalności operacyjnej (III+IV-V)</t>
  </si>
  <si>
    <t>VII. Przychody finansowe</t>
  </si>
  <si>
    <t>1. Dywidendy i udziały w zyskach, w tym:</t>
  </si>
  <si>
    <t>2. Odsetki, w tym:</t>
  </si>
  <si>
    <t>3. Zysk ze zbycia inwestycji</t>
  </si>
  <si>
    <t>4. Aktualizacja wartości inwestycji</t>
  </si>
  <si>
    <t>5. Inne</t>
  </si>
  <si>
    <t>VIII. Koszty finansowe</t>
  </si>
  <si>
    <t>1. Odsetki, w tym:</t>
  </si>
  <si>
    <t>- dla jednostek powiązanych</t>
  </si>
  <si>
    <t>2. Strata ze zbycia inwestycji</t>
  </si>
  <si>
    <t>3. Aktualizacja wartości inwestycji</t>
  </si>
  <si>
    <t>4. Inne</t>
  </si>
  <si>
    <t>IX. Zysk (strata) z działalności gospodarczej (VI+VII-VIII)</t>
  </si>
  <si>
    <t>X. Wynik zdarzeń nadzwyczajnych (X.1. - X.2.)</t>
  </si>
  <si>
    <t>1. Zyski nadzwyczajne</t>
  </si>
  <si>
    <t>2. Straty nadzwyczajne</t>
  </si>
  <si>
    <t>XI. Zysk (strata) brutto (IX+/-X)</t>
  </si>
  <si>
    <t>XII. Podatek dochodowy</t>
  </si>
  <si>
    <t>a) część bieżąca</t>
  </si>
  <si>
    <t>b) część odroczona</t>
  </si>
  <si>
    <t>XIII. Pozostałe obowiązkowe zmniejszenia zysku (zwiększenia straty)</t>
  </si>
  <si>
    <t>XIV. Zysk (strata) netto (XI-XII-XIII)</t>
  </si>
  <si>
    <t>nie drukować przy sprawozdaniu !</t>
  </si>
  <si>
    <t>Objaśnienie różnic pomiędzy zmianami stanu wynikającymi bezpośrednio z bilansu a wykazanymi w rachunku przepływów pieniężnych</t>
  </si>
  <si>
    <t>Tytuł</t>
  </si>
  <si>
    <t>01.01.2005</t>
  </si>
  <si>
    <t>Zmiana stanu</t>
  </si>
  <si>
    <t>1. Rezerwy na zobowiązania według bilansu</t>
  </si>
  <si>
    <t>-</t>
  </si>
  <si>
    <t>1.a. Zmiana stanu rezerw ujeta w sprawozdaniu z przepływów środków pieniężnych:</t>
  </si>
  <si>
    <t>2. Zapasy według bilansu</t>
  </si>
  <si>
    <t>2.a. Zmiana stanu zapasów ujeta w sprawozdaniu z przepływów środków pieniężnych</t>
  </si>
  <si>
    <t xml:space="preserve">3. Należności według bilansu  - suma </t>
  </si>
  <si>
    <t>należności długoterminowe z bilansu</t>
  </si>
  <si>
    <t>należności krótkotermionowe z bilansu</t>
  </si>
  <si>
    <t>- należności z tyt. sprzedaży wnip i śr.trwałych</t>
  </si>
  <si>
    <t>- należności z tyt. sprzed. inwest. w nieruchom. i wnip</t>
  </si>
  <si>
    <t>- należności z tyt. sprzedaży udziałów w spółkach</t>
  </si>
  <si>
    <t>- należności z tytułu dywidendy</t>
  </si>
  <si>
    <t xml:space="preserve">- </t>
  </si>
  <si>
    <t>zm.stanu należności BZ - BO</t>
  </si>
  <si>
    <t>3.a. Zmiana stanu należności ujęta w sprawozdaniu z przepływów środków pieniężnych</t>
  </si>
  <si>
    <t>4. Zobowiązania  wg bilansu suma</t>
  </si>
  <si>
    <t>zobow. długoterminowe z bilansu</t>
  </si>
  <si>
    <t>zobow. krótkoterminowe z bilansu</t>
  </si>
  <si>
    <t>- zobowiązania z tyt. zakupu wnip i śr.trwałych</t>
  </si>
  <si>
    <t>- zobowiązania z tyt. inwest. w nieruchom. i wnip</t>
  </si>
  <si>
    <t>- zobowiązania z tyt. zakupu udziałów w spółkach</t>
  </si>
  <si>
    <t>- zobowiązania z tytułu obligacji</t>
  </si>
  <si>
    <t>- odsetki od obligacji</t>
  </si>
  <si>
    <t>- zobowiązania z tytułu dywidendy</t>
  </si>
  <si>
    <t>- zobowiazania z tytułu lesingu środków trwałych</t>
  </si>
  <si>
    <t>- zobowiąz. z tyt. zakupu Przedsiębiostwa od Skarbu Państwa</t>
  </si>
  <si>
    <t>- kredyty i pożyczki wraz z odsetkami</t>
  </si>
  <si>
    <t xml:space="preserve"> zm.stanu zobowiązań BZ - BO</t>
  </si>
  <si>
    <t>4.a. Zmiana stanu zobowiązań krótkoterminowych ujęta w sprawozdaniu z przepływów środków pieniężnych</t>
  </si>
  <si>
    <t>5. Rozliczenia międzyokresowe według bilansu</t>
  </si>
  <si>
    <t>a). Aktywa</t>
  </si>
  <si>
    <t>- długoterm. rozliczenia międzyokresowe (poz. A.V.)</t>
  </si>
  <si>
    <t>- krótkoterm. rozliczenia międzyokresowe (poz. B. IV.)</t>
  </si>
  <si>
    <t>b). Pasywa</t>
  </si>
  <si>
    <t>- rozliczenia międzyokresowe (poz. B.IV.)</t>
  </si>
  <si>
    <t>5.a. Zmiana stanu rozliczeń międzyokresowych ujęta w sprawozdaniu z przepływów środków pieniężnych</t>
  </si>
  <si>
    <t>6. Udzielone pożyczki wg bilansu</t>
  </si>
  <si>
    <t xml:space="preserve"> - pożyczki długoterminowe (konto 035) </t>
  </si>
  <si>
    <t xml:space="preserve"> - pożyczki krótkoterminowe (konto 270)</t>
  </si>
  <si>
    <t xml:space="preserve">Wg przepływów </t>
  </si>
  <si>
    <t>Poz.B.II.a) ppkt 2 Udzielenie pożyczek długoterminowych (obr.Wn 035)</t>
  </si>
  <si>
    <t>X</t>
  </si>
  <si>
    <t>Poz.B.II.b) ppkt 2 Udzielenie pożyczek długoterminowych (obr.Wn 035)</t>
  </si>
  <si>
    <t>Poz.B.I.3.a) ppkt 3 Spłata pożyczek długoterminowych (obr.Ma 035 i obr.Ma 270)</t>
  </si>
  <si>
    <t>Poz.B.I.3.b) ppkt 3 Spłata pożyczek długoterminowych (obr.Ma 035 i obr.Ma 270)</t>
  </si>
  <si>
    <t>Różnica (zm.wg bilansu - wg przepływów) wyjasnienie jn.</t>
  </si>
  <si>
    <t xml:space="preserve"> - zapłata pożyczek aktualizowanych</t>
  </si>
  <si>
    <t xml:space="preserve"> - odpis aktualizujący wartość pożyczek</t>
  </si>
  <si>
    <t xml:space="preserve"> - </t>
  </si>
  <si>
    <t>7. Należności z tytułu leasingu finansowego wg bilansu</t>
  </si>
  <si>
    <t xml:space="preserve">- należności z tytułu leasingu finansowego długoterminowe (konto 040) </t>
  </si>
  <si>
    <t xml:space="preserve">- należności z tytułu leasingu finansowego krótkoterminowe </t>
  </si>
  <si>
    <t>- wydanie w leasing</t>
  </si>
  <si>
    <t>- spłata rat leasingowych</t>
  </si>
  <si>
    <t>8. Inne papiery wartosciowe wg bilansu</t>
  </si>
  <si>
    <t xml:space="preserve"> - akcje PGF S.A. w posiadaniu spółek zaleznych</t>
  </si>
  <si>
    <t xml:space="preserve"> - wycena bilansowa akcji PGF S.A. Poz. A.II.10</t>
  </si>
  <si>
    <t xml:space="preserve"> - sprzedaż akcji PGF S.A. (obr.Ma 141)</t>
  </si>
  <si>
    <t xml:space="preserve"> - zysk (strata) na sprzedazy akcji PGF S.A. </t>
  </si>
  <si>
    <t>9. Zaciągnięte kredyty i pożyczki wg bilansu</t>
  </si>
  <si>
    <t xml:space="preserve"> - kredyty i pożyczki długoterminowe</t>
  </si>
  <si>
    <t xml:space="preserve"> - kredyty i pożyczki krótkoterminowe</t>
  </si>
  <si>
    <t>Poz. C.I.2. Kredyty i pożyczki</t>
  </si>
  <si>
    <t>Poz. C.II.4. Spłata kredytów i pożyczek - zobowiązanie główne</t>
  </si>
  <si>
    <t>Poz. C.II.4. Spłata kredytów i pożyczek - zapłacone odsetki ujęte w kosztach roku poprzedniego</t>
  </si>
  <si>
    <t>Różnica (zm.wg bilansu - wg przepływów) wyjaśnienie jn.</t>
  </si>
  <si>
    <t>Poz. A.II.10. Inne korekty - odsetki od zaciągniętych kredytów i pożyczek naliczone w bieżącym okresie, a niezapłacone</t>
  </si>
  <si>
    <t>10. Dłużne papiery wartościowe wg bilansu</t>
  </si>
  <si>
    <t xml:space="preserve"> - długoterminowe</t>
  </si>
  <si>
    <t xml:space="preserve"> - krótkoterminowe</t>
  </si>
  <si>
    <t>Poz. C.I.3. Emisja dłużnych papierów wartościowych</t>
  </si>
  <si>
    <t>Poz. C.II.5. Wykup dłużnych papierów wartościowych</t>
  </si>
  <si>
    <t xml:space="preserve">   </t>
  </si>
  <si>
    <t>11. Zbycie i nabycie wnip i rzeczowych akt. trw.</t>
  </si>
  <si>
    <t xml:space="preserve"> - wnip z bilansu</t>
  </si>
  <si>
    <t xml:space="preserve"> - rzeczowe akt. trw. z bilansu</t>
  </si>
  <si>
    <t>- przychody ze sprzedaży wnip i rzecz.akt.trw.</t>
  </si>
  <si>
    <t>- wartość zakupionych wnip i rzecz.akt.trw.</t>
  </si>
  <si>
    <t>- amortyzacja</t>
  </si>
  <si>
    <t>- zysk (strata) ze zbycia niefininansowych akt.trw.</t>
  </si>
  <si>
    <t>Różnica (zm.wg bilansu - wg przepływów)</t>
  </si>
  <si>
    <t>Specyfikacja do pozycji "inne"</t>
  </si>
  <si>
    <t>A.II.10. Inne korekty</t>
  </si>
  <si>
    <t>a) wycena bilansowa akcji PGF S.A.</t>
  </si>
  <si>
    <t>b) dyskonto obligacji</t>
  </si>
  <si>
    <t>c) odpis aktualizujący wartość udzielonych pożyczek</t>
  </si>
  <si>
    <t>d) zapłata pożyczek aktualizowanych</t>
  </si>
  <si>
    <t>e) zyski ze stosowania instrumentów pochodnych</t>
  </si>
  <si>
    <t>f) strata ze stosowania instrumentów pochodnych</t>
  </si>
  <si>
    <t>g) wycena poch.instr.fin</t>
  </si>
  <si>
    <t>h) prowizja od kredytów i obligacji</t>
  </si>
  <si>
    <t>i) korekta wartosci firmy</t>
  </si>
  <si>
    <t>odpis aktualizujący śr trwałych w budowie</t>
  </si>
  <si>
    <t>B.I.4. Inne wpływy inwestycyjne</t>
  </si>
  <si>
    <t xml:space="preserve">a) </t>
  </si>
  <si>
    <t xml:space="preserve">b) </t>
  </si>
  <si>
    <t>c)</t>
  </si>
  <si>
    <t>B.II.4. Inne wydatki inwestycyjne</t>
  </si>
  <si>
    <t xml:space="preserve">a) zaliczki na ......... </t>
  </si>
  <si>
    <t>C.I.4. Inne wpływy finansowe</t>
  </si>
  <si>
    <t>a) zyski ze stosowania instrumentów pochodnych</t>
  </si>
  <si>
    <t>C.II.9. Inne wydatki finansowe</t>
  </si>
  <si>
    <t>a) zapłata odsetek od wyemitowanych obligacji ujetych w kosztach roku poprzedniego</t>
  </si>
  <si>
    <t>b) strata ze stosowania instrumentów pochodnych</t>
  </si>
  <si>
    <t>c) prowizja od kredytów i obligacji</t>
  </si>
  <si>
    <t xml:space="preserve">Amortyzacja Poz. A.II.1 </t>
  </si>
  <si>
    <t xml:space="preserve"> - amortyzacja wart.niematerialnych i prawnych</t>
  </si>
  <si>
    <t xml:space="preserve"> - amortyzacja środków trwałych</t>
  </si>
  <si>
    <t xml:space="preserve"> - amortyzacja wartości firmy </t>
  </si>
  <si>
    <t>Zysk (strata) z działalności inwestycyjnej Poz. A.II.4</t>
  </si>
  <si>
    <t xml:space="preserve"> - zysk (strata) ze sprzedazy wnip i śr. trwałych</t>
  </si>
  <si>
    <t xml:space="preserve"> - zysk (strata) ze sprzedazy obligacji</t>
  </si>
  <si>
    <t xml:space="preserve"> -</t>
  </si>
  <si>
    <t>B.I.1. Zbycie WNiP oraz rzeczowych akt.trw.</t>
  </si>
  <si>
    <t>a). Sprzedaż wartości niematerialnych i prawnych</t>
  </si>
  <si>
    <t xml:space="preserve"> - przychody ze sprzedaży wnip</t>
  </si>
  <si>
    <t xml:space="preserve"> - zm.stanu należności z tyt.sprzedaży wnip (BO-BZ)</t>
  </si>
  <si>
    <t xml:space="preserve">b). Sprzedaż środków trwałych </t>
  </si>
  <si>
    <t xml:space="preserve"> - przychody ze sprzedaży śr.trwałych</t>
  </si>
  <si>
    <t xml:space="preserve"> - zm.stanu należności z tyt.sprzed.śr.trwałych (BO-BZ)</t>
  </si>
  <si>
    <t>B.I.2. Zbycie inwestycji w nieruchomości i WNiP</t>
  </si>
  <si>
    <t xml:space="preserve"> - przych. ze sprzed. inwestycji w nieruchom. i WNiP</t>
  </si>
  <si>
    <t xml:space="preserve"> - zm.stanu należności z tyt.sprzedaży inwestycji w nieruchom. i WNiP (BO-BZ)</t>
  </si>
  <si>
    <t>B.II.1. Nabycie WNiP oraz rzeczowych akt.trw.</t>
  </si>
  <si>
    <t>a). Nabycie wartości niemat.i prawnych</t>
  </si>
  <si>
    <t xml:space="preserve"> - wartość zakupionych wnip</t>
  </si>
  <si>
    <t xml:space="preserve"> - zm.stanu zobow.z tyt. zakupu wnip (BO-BZ)</t>
  </si>
  <si>
    <t>b). Nabycie środków trwałych</t>
  </si>
  <si>
    <t xml:space="preserve"> - wartość zakupionych środków trwałych</t>
  </si>
  <si>
    <t>BO "080"-BZ "080"</t>
  </si>
  <si>
    <t xml:space="preserve"> - zm.stanu zobow.z tyt. zakupu śr.trwałych (BO-BZ)</t>
  </si>
  <si>
    <t>B.II.2. Inwestycje w nieruchomości i WNiP</t>
  </si>
  <si>
    <t xml:space="preserve"> - inwestycje w nieruchom. i WNiP</t>
  </si>
  <si>
    <t xml:space="preserve"> - zm.stanu zobowiązan z tyt.sprzedaży inwestycji w nieruchom. i WNiP (BO-BZ)</t>
  </si>
  <si>
    <t>POZYCJE POZABILANSOWE</t>
  </si>
  <si>
    <t>Stan na 01.01.2005</t>
  </si>
  <si>
    <t>Zmiany</t>
  </si>
  <si>
    <t>Stan na 31.12.2005</t>
  </si>
  <si>
    <t>Stan na 01.01.2004</t>
  </si>
  <si>
    <t>Stan na 31.12.2004</t>
  </si>
  <si>
    <t>Zwiększenia</t>
  </si>
  <si>
    <t>Zmniejszenia</t>
  </si>
  <si>
    <t>ZP11</t>
  </si>
  <si>
    <t>1. Należności warunkowe</t>
  </si>
  <si>
    <t>ZP111</t>
  </si>
  <si>
    <t>1.1. Od jednostek powiązanych (z tytułu)</t>
  </si>
  <si>
    <t>22A</t>
  </si>
  <si>
    <t>ZP1111</t>
  </si>
  <si>
    <t>- otrzymanych gwarancji i poręczeń</t>
  </si>
  <si>
    <t>ZP1112</t>
  </si>
  <si>
    <t>- indos weksli</t>
  </si>
  <si>
    <t>ZP1113</t>
  </si>
  <si>
    <t>- przystapienie do długu</t>
  </si>
  <si>
    <t>ZP112</t>
  </si>
  <si>
    <t>1.2. Od pozostałych jednostek (z tytułu)</t>
  </si>
  <si>
    <t>ZP1121</t>
  </si>
  <si>
    <t>ZP1122</t>
  </si>
  <si>
    <t>- należności od byłych przewoźników</t>
  </si>
  <si>
    <t>ZP1123</t>
  </si>
  <si>
    <t>- należności umorzone - z powodu bezskutecznej egzekucji</t>
  </si>
  <si>
    <t>ZP1124</t>
  </si>
  <si>
    <t>- umrzone spr.sądowe z tyt. sprzed.śr.trw.</t>
  </si>
  <si>
    <t>ZP12</t>
  </si>
  <si>
    <t>2. Zobowiązania warunkowe</t>
  </si>
  <si>
    <t>ZP121</t>
  </si>
  <si>
    <t>2.1. Na rzecz jednostek powiązanych (z tytułu)</t>
  </si>
  <si>
    <t>22B</t>
  </si>
  <si>
    <t>ZP1211</t>
  </si>
  <si>
    <t>- udzielonych gwarancji i poręczeń</t>
  </si>
  <si>
    <t>ZP122</t>
  </si>
  <si>
    <t>2.2. Na rzecz pozostałych jednostek (z tytułu)</t>
  </si>
  <si>
    <t>ZP1221</t>
  </si>
  <si>
    <t>ZP13</t>
  </si>
  <si>
    <t>3. Inne (z tytułu):</t>
  </si>
  <si>
    <t>ZP131</t>
  </si>
  <si>
    <t>3.1. Na rzecz jednostek powiązanych (z tytułu)</t>
  </si>
  <si>
    <t>ZP1311</t>
  </si>
  <si>
    <t>- należności z regresem</t>
  </si>
  <si>
    <t>ZP1312</t>
  </si>
  <si>
    <t>- przystąpienie do długu</t>
  </si>
  <si>
    <t>ZP1313</t>
  </si>
  <si>
    <t>- zakup przedmiotu leasingu</t>
  </si>
  <si>
    <t>ZP132</t>
  </si>
  <si>
    <t>3.2. Na rzecz pozostałych jednostek (z tytułu)</t>
  </si>
  <si>
    <t>ZP1321</t>
  </si>
  <si>
    <t>- towary obce na składach</t>
  </si>
  <si>
    <t>ZP1322</t>
  </si>
  <si>
    <t>- weksle odbiorców oddane do dyskonta</t>
  </si>
  <si>
    <t>ZP1323</t>
  </si>
  <si>
    <t>- umowy o roszczenia odszkodowawcze</t>
  </si>
  <si>
    <t>ZP1324</t>
  </si>
  <si>
    <t>- leasing środków trwałych</t>
  </si>
  <si>
    <t>ZP1325</t>
  </si>
  <si>
    <t>- z tytułu faktoringu</t>
  </si>
  <si>
    <t>ZP1326</t>
  </si>
  <si>
    <t>- umowa wekslowa</t>
  </si>
  <si>
    <t>ZP1327</t>
  </si>
  <si>
    <t>- zobowiązanie do zakupu przedmiotu leasingu</t>
  </si>
  <si>
    <t>- sprawy pracownicze</t>
  </si>
  <si>
    <t>ZP10</t>
  </si>
  <si>
    <t>Pozycje pozabilansowe, razem</t>
  </si>
  <si>
    <t>Uwaga!!!   Gwarancje i poręczenia proszę rozpisać jn.</t>
  </si>
  <si>
    <t>1. Należności  warunkowe z tytułu otrzymanych gwarancji i poręczeń</t>
  </si>
  <si>
    <t>Nazwa firmy, od której otrzymano gwarancje lub poręczenia, oraz jakiej operacji gospodarczej dotyczy</t>
  </si>
  <si>
    <t>Kwota</t>
  </si>
  <si>
    <t>1.</t>
  </si>
  <si>
    <t>2.</t>
  </si>
  <si>
    <t>3.</t>
  </si>
  <si>
    <t>4.</t>
  </si>
  <si>
    <t>5.</t>
  </si>
  <si>
    <t>6.</t>
  </si>
  <si>
    <t>Razem:</t>
  </si>
  <si>
    <t>2. Zobowiązania warunkowe z tytułu udzielonych gwarancji i poręczeń</t>
  </si>
  <si>
    <t>Nazwa firmy, której udzielono gwarancji lub poręczenia, oraz jakiej operacji gospodarczej dotyczy</t>
  </si>
  <si>
    <t>Poręczenia i gwarancje kredytów lub pożyczek.</t>
  </si>
  <si>
    <t>Nazwa (firmy) podmiotu, któremu zostały udzielone poręczenia lub gwarancje</t>
  </si>
  <si>
    <t>Nazwa i siedziba banku, w którym zaciągnięto kredyt lub pożyczkę.</t>
  </si>
  <si>
    <t>Kwota kredytów lub pożyczek, która została poręczana lub gwarantowana</t>
  </si>
  <si>
    <t>Wynagrodzenie za udzielenie poręczenia lub gwarancji</t>
  </si>
  <si>
    <t>Okres na jaki zostały udzielone poręczenia lub gwarancje</t>
  </si>
  <si>
    <t>Warunki finansowe na jakich zostały udzielone poręczenia lub gwarancje</t>
  </si>
  <si>
    <t>Charakter powiązań pomiędzy jednostką udzielającą poręczenia lub gwarancji a podmiotem, który zaciągnął kredyty lub pożyczki</t>
  </si>
  <si>
    <t>Wykorzystanie (saldo zobowiązań z tyt. poręczanych lub gwarantowanych kredytów lub pożyczek)</t>
  </si>
  <si>
    <t>Koszt za udzielenie poręczenia lub gwarancji</t>
  </si>
  <si>
    <t>I. PORĘCZENIA</t>
  </si>
  <si>
    <t>II. GWARANCJE</t>
  </si>
  <si>
    <t>Razem</t>
  </si>
  <si>
    <t xml:space="preserve">Spółka, która udzieliła poręczenia lub gwarancji wypełnia kolumny od A do G. </t>
  </si>
  <si>
    <t>Spółka, dla której kredyt lub pożyczka jest gwarantowana lub poręczana wypełnia kolumny A (nazwa podmiotu, który udzielił gwarancji lub poręczenia), B, C, H i I.</t>
  </si>
  <si>
    <t>Nota 1B za okres 01-01-2004 do 31-12-2004</t>
  </si>
  <si>
    <t>ZMIANY WARTOŚCI NIEMATERIALNYCH I PRAWNYCH (WG GRUP RODZAJOWYCH)</t>
  </si>
  <si>
    <t>a</t>
  </si>
  <si>
    <t xml:space="preserve">b </t>
  </si>
  <si>
    <t xml:space="preserve">c </t>
  </si>
  <si>
    <t>d</t>
  </si>
  <si>
    <t>e</t>
  </si>
  <si>
    <t>f</t>
  </si>
  <si>
    <t>Wartości niematerialne i prawne, razem</t>
  </si>
  <si>
    <t>koszty zakończonych prac rozwojowych</t>
  </si>
  <si>
    <t>wartość firmy</t>
  </si>
  <si>
    <t>nabyte koncesje, patenty, licencje i podobne wartości, w tym:</t>
  </si>
  <si>
    <t>inne wartości niematerialne i prawne</t>
  </si>
  <si>
    <t xml:space="preserve"> - wnip w budowie</t>
  </si>
  <si>
    <t>zaliczki na wartości niematerialne i prawne</t>
  </si>
  <si>
    <t>oprogramowanie komputerowe</t>
  </si>
  <si>
    <t>a) wartość brutto wartości niematerialnych i prawnych na początek okresu</t>
  </si>
  <si>
    <t>b) zwiększenia (z tytułu)</t>
  </si>
  <si>
    <t>- przejęcie z zadania inwestycyjnego</t>
  </si>
  <si>
    <t>- zakupy gotowych wnip</t>
  </si>
  <si>
    <t>- darowizna</t>
  </si>
  <si>
    <t>c) zmniejszenia (z tytułu)</t>
  </si>
  <si>
    <t>- sprzedaż</t>
  </si>
  <si>
    <t>- liwidacja</t>
  </si>
  <si>
    <t>d) wartość brutto wartości niematerialnych i prawnych na koniec okresu</t>
  </si>
  <si>
    <t>e) skumulowana amortyzacja (umorzenie) na początek okresu</t>
  </si>
  <si>
    <t>f) amortyzacja za okres (z tytułu)</t>
  </si>
  <si>
    <t xml:space="preserve">- amortyzacja </t>
  </si>
  <si>
    <t>- umorzenie sprzedanych wartości niematerialnych i prawnych</t>
  </si>
  <si>
    <t>- umorzenie zlikwidowanych wartości niematerialnych i prawnych</t>
  </si>
  <si>
    <t>g) skumulowana amortyzacja (umorzenie) na koniec okresu</t>
  </si>
  <si>
    <t>h) odpisy z tytułu trwałej utraty wartości na początek okresu</t>
  </si>
  <si>
    <t>- zwiększenie</t>
  </si>
  <si>
    <t>- zmniejszenie</t>
  </si>
  <si>
    <t>i) odpisy z tytułu trwałej utraty wartości na koniec okresu</t>
  </si>
  <si>
    <t>j) wartość netto wartości niematerialnych i prawnych na koniec okresu</t>
  </si>
  <si>
    <r>
      <t xml:space="preserve">Odpisów aktualizujących </t>
    </r>
    <r>
      <rPr>
        <sz val="10"/>
        <color indexed="10"/>
        <rFont val="Arial CE"/>
        <family val="2"/>
      </rPr>
      <t>(nazwa wnip)</t>
    </r>
    <r>
      <rPr>
        <sz val="10"/>
        <rFont val="Arial CE"/>
        <family val="2"/>
      </rPr>
      <t xml:space="preserve"> w kwocie ………… dokonano z powodu ………………..</t>
    </r>
  </si>
  <si>
    <r>
      <t xml:space="preserve">Odwrócenie odpisu aktualizującego </t>
    </r>
    <r>
      <rPr>
        <sz val="10"/>
        <color indexed="10"/>
        <rFont val="Arial CE"/>
        <family val="2"/>
      </rPr>
      <t>(nazwa wnip</t>
    </r>
    <r>
      <rPr>
        <sz val="10"/>
        <rFont val="Arial CE"/>
        <family val="2"/>
      </rPr>
      <t>) nastapiło na skutek …………..</t>
    </r>
  </si>
  <si>
    <t>Spółka ma ograniczony tytuł prawny do …………..</t>
  </si>
  <si>
    <t>Wnip na kwotę ………….. stanowią zabezpieczenie zobowiazań w Banku …………..</t>
  </si>
  <si>
    <t>Zobowiązania umowne do nabycia w przyszłosci wnip wynoszą ……………</t>
  </si>
  <si>
    <t>Nota 2B za okres od 01-01-2004 do 31-12-2004</t>
  </si>
  <si>
    <t>ZMIANY ŚRODKÓW TRWAŁYCH (WG GRUP RODZAJOWYCH)</t>
  </si>
  <si>
    <t xml:space="preserve"> - grunty </t>
  </si>
  <si>
    <t xml:space="preserve"> - prawo użytkowania wieczystego gruntu</t>
  </si>
  <si>
    <t xml:space="preserve"> -budynki, lokale i obiekty inżynierii lądowej i wodnej</t>
  </si>
  <si>
    <t xml:space="preserve"> - urządzenia techniczne i maszyny</t>
  </si>
  <si>
    <t xml:space="preserve"> - środki transportu</t>
  </si>
  <si>
    <t xml:space="preserve"> - inne środki trwałe</t>
  </si>
  <si>
    <t xml:space="preserve"> - środki trwałe w budowie</t>
  </si>
  <si>
    <t xml:space="preserve"> - zaliczki na środki trwałe</t>
  </si>
  <si>
    <t xml:space="preserve">  Środki trwałe, razem</t>
  </si>
  <si>
    <t>a) wartość brutto środków trwałych na początek okresu</t>
  </si>
  <si>
    <t>- zakup gotowych środków trwałych</t>
  </si>
  <si>
    <t>- likwidacja</t>
  </si>
  <si>
    <t>- przeksięgowanie na materiały</t>
  </si>
  <si>
    <t>-kradzież</t>
  </si>
  <si>
    <t>d) wartość brutto środków trwałych na koniec okresu</t>
  </si>
  <si>
    <t>- umorzenie sprzedanych środków trwałych</t>
  </si>
  <si>
    <t>- umorzenie zlikwidowanych środków trwałych</t>
  </si>
  <si>
    <t>Kradzież</t>
  </si>
  <si>
    <t>- zwiększenia</t>
  </si>
  <si>
    <t>- zmniejszenia</t>
  </si>
  <si>
    <t>j) wartość netto środków trwałych na koniec okresu</t>
  </si>
  <si>
    <t>Odpisów aktualizujących (nazwa śr.trwałego) w kwocie ………… dokonano z powodu ………………..</t>
  </si>
  <si>
    <t>Odwrócenie odpisu aktualizującego (nazwa środka trwałego) nastapiło na skutek …………..</t>
  </si>
  <si>
    <t>Środki trwałe na kwotę ………….. stanowią zabezpieczenie zobowiazań w Banku …………..</t>
  </si>
  <si>
    <t>Zobowiązania umowne do nabycia w przyszłosci środków trwałych wynoszą ……………</t>
  </si>
  <si>
    <r>
      <t xml:space="preserve">Nota 2E </t>
    </r>
    <r>
      <rPr>
        <b/>
        <sz val="9"/>
        <color indexed="12"/>
        <rFont val="Times New Roman CE"/>
        <family val="1"/>
      </rPr>
      <t>za okres 01.01.2005 - 31.12.2005</t>
    </r>
  </si>
  <si>
    <t>wartość bilansowa gruntów użytkowanych wieczyście</t>
  </si>
  <si>
    <t>Gr.7
tylko samochody</t>
  </si>
  <si>
    <t>Odstąpienie praw najmu</t>
  </si>
  <si>
    <t>nabyta do 
31-12-2003</t>
  </si>
  <si>
    <t>nabyta po 
01-01-2004</t>
  </si>
  <si>
    <t>otrzymanych nieodpłatnie wprowadzonych do ksiąg 01-01-2002r.</t>
  </si>
  <si>
    <t>zakupionych</t>
  </si>
  <si>
    <t>długoterminowe</t>
  </si>
  <si>
    <t>krótkoterminowe</t>
  </si>
  <si>
    <t>a) wartość brutto na początek okresu</t>
  </si>
  <si>
    <t xml:space="preserve">- zakupy </t>
  </si>
  <si>
    <t>- korekta wartości początkowej</t>
  </si>
  <si>
    <t>d) wartość brutto na koniec okresu</t>
  </si>
  <si>
    <t>f) amortyzacja / odpis za okres (z tytułu)</t>
  </si>
  <si>
    <t>- umorzenie sprzed.</t>
  </si>
  <si>
    <t>- umorzenie zlikwid.</t>
  </si>
  <si>
    <t>- odpis odstępnego</t>
  </si>
  <si>
    <t>j) wartość netto na koniec okresu</t>
  </si>
  <si>
    <r>
      <t xml:space="preserve">Nota 2E </t>
    </r>
    <r>
      <rPr>
        <b/>
        <sz val="9"/>
        <color indexed="12"/>
        <rFont val="Times New Roman CE"/>
        <family val="1"/>
      </rPr>
      <t>za okres 01.01.2004 - 31.12.2004</t>
    </r>
  </si>
  <si>
    <r>
      <t xml:space="preserve">Uzupełnienie do Noty 4A </t>
    </r>
    <r>
      <rPr>
        <b/>
        <sz val="9"/>
        <color indexed="12"/>
        <rFont val="Times New Roman CE"/>
        <family val="1"/>
      </rPr>
      <t>za okres 01.01.2005 - 31.12.2005</t>
    </r>
  </si>
  <si>
    <t>b</t>
  </si>
  <si>
    <t>c</t>
  </si>
  <si>
    <t>g</t>
  </si>
  <si>
    <t>Grunty</t>
  </si>
  <si>
    <t>Prawo wieczystego użytkowania gruntów</t>
  </si>
  <si>
    <t>Budynki</t>
  </si>
  <si>
    <t>Budowle</t>
  </si>
  <si>
    <t>Lokal użytkowy</t>
  </si>
  <si>
    <t>nakłady na nieruchomości inwestycyjne</t>
  </si>
  <si>
    <t>(inne - podać tyttuł)</t>
  </si>
  <si>
    <t>Odpisów aktualizujących (nazwa nieruchomodci) w kwocie ………… dokonano z powodu ………………..</t>
  </si>
  <si>
    <t>Odwrócenie odpisu aktualizującego (nazwa nieruchomosci) nastapiło na skutek …………..</t>
  </si>
  <si>
    <t>Nieruchomosci na kwotę ………….. stanowią zabezpieczenie zobowiazań w Banku …………..</t>
  </si>
  <si>
    <t>Zobowiązania umowne do nabycia w przyszłosci nieruchomosci wynoszą ……………</t>
  </si>
  <si>
    <r>
      <t xml:space="preserve">Uzupełnienie do Noty 4A </t>
    </r>
    <r>
      <rPr>
        <b/>
        <sz val="9"/>
        <color indexed="12"/>
        <rFont val="Times New Roman CE"/>
        <family val="1"/>
      </rPr>
      <t>za okres 01.01.2004 - 31.12.2004</t>
    </r>
  </si>
  <si>
    <t>Nota 4E</t>
  </si>
  <si>
    <t>UDZIAŁY LUB AKCJE W JEDNOSTKACH PODPORZĄDKOWANYCH</t>
  </si>
  <si>
    <t>Lp.</t>
  </si>
  <si>
    <t>h</t>
  </si>
  <si>
    <t>i</t>
  </si>
  <si>
    <t>j</t>
  </si>
  <si>
    <t>k</t>
  </si>
  <si>
    <t>l</t>
  </si>
  <si>
    <t>nazwa (firma) jednostki ze wskazaniem formy prawnej</t>
  </si>
  <si>
    <t>siedziba</t>
  </si>
  <si>
    <t>przedmiot przedsiębiorstwa</t>
  </si>
  <si>
    <t>charakter powiązania (jednostka zależna, współzależna, stowarzyszona, z wyszczególnieniem powiązań bezpośrednich i pośrednich)</t>
  </si>
  <si>
    <t>zastosowana metoda konsolidacji/wycena metodą praw własności, bądź wskazanie, ze jednostka nie podlega konsolidacji/wycenie motodą praw własności)</t>
  </si>
  <si>
    <t>data objęcia kontroli/współkontroli/uzyskanie znaczącego wpływu</t>
  </si>
  <si>
    <t>wartość udziałów/akcji według ceny nabycia</t>
  </si>
  <si>
    <t>korekty aktualizujące wartość (razem)</t>
  </si>
  <si>
    <t>wartość bilansowa udziałów/akcji</t>
  </si>
  <si>
    <t>procent posiadanego kapitału zakładowego</t>
  </si>
  <si>
    <t>udział w ogólnej liczbie głosów na walnym zgromadzeniu</t>
  </si>
  <si>
    <t>wskazanie innej niż określona pod lit. j) lub k), podstawy kontroli/współkontroli/znaczącego wpływu</t>
  </si>
  <si>
    <t>Nota 4F</t>
  </si>
  <si>
    <t>UDZIAŁY LUB AKCJE W JEDNOSTKACH PODPORZĄDKOWANYCH-cd.</t>
  </si>
  <si>
    <t>m</t>
  </si>
  <si>
    <t>n</t>
  </si>
  <si>
    <t>o</t>
  </si>
  <si>
    <t>p</t>
  </si>
  <si>
    <t>r</t>
  </si>
  <si>
    <t>s</t>
  </si>
  <si>
    <t>t</t>
  </si>
  <si>
    <t>nazwa jednostki</t>
  </si>
  <si>
    <t>kapitał własny jednostki, w tym:</t>
  </si>
  <si>
    <t>zobowiązania i rezerwy na zobowiązania jednostki, w tym:</t>
  </si>
  <si>
    <t>należności jednostki, w tym:</t>
  </si>
  <si>
    <t>aktywa jednostki, razem</t>
  </si>
  <si>
    <t>przychody ze sprzedaży</t>
  </si>
  <si>
    <t>nieopłacona przez emitenta wartość udziałów/akcji w jednostce</t>
  </si>
  <si>
    <t>otrzymane lub należne dywidendy od jednostki za ostatni rok obrotowy</t>
  </si>
  <si>
    <t>kapitał zakładowy</t>
  </si>
  <si>
    <t>należne wpłaty na kapitał zakładowy (wartość ujemna)</t>
  </si>
  <si>
    <t>kapitał zapasowy</t>
  </si>
  <si>
    <t>pozostały kapitał własny, w tym:</t>
  </si>
  <si>
    <t>zysk (strata) z lat ubiegłych</t>
  </si>
  <si>
    <t>zysk (strata) netto</t>
  </si>
  <si>
    <t>- zobowiązania długoterminowe</t>
  </si>
  <si>
    <t>- zobowiązania krótkoterminowe</t>
  </si>
  <si>
    <t>-należności długoterminowe</t>
  </si>
  <si>
    <t>-należności krótkoterminowe</t>
  </si>
  <si>
    <t>Nota 4G</t>
  </si>
  <si>
    <t>UDZIAŁY LUB AKCJE W POZOSTAŁYCH JEDNOSTKACH</t>
  </si>
  <si>
    <t>nazwa (firma) jednostki, ze wskazaniem formy prawnej</t>
  </si>
  <si>
    <t>% posiadanego kapitału zakładowego</t>
  </si>
  <si>
    <t>nieopłacona przez emitenta wartość udziałów/akcji</t>
  </si>
  <si>
    <t>otrzymane lub należne dywidendy za ostatni rok obrotowy</t>
  </si>
  <si>
    <t>- kapitał zakładowy</t>
  </si>
  <si>
    <t>Nota 13A</t>
  </si>
  <si>
    <t>AKCJE (UDZIAŁY) WŁASNE</t>
  </si>
  <si>
    <t>Liczba</t>
  </si>
  <si>
    <t>Wartość wg cen nabycia</t>
  </si>
  <si>
    <t>Wartość bilansowa</t>
  </si>
  <si>
    <t>Cel nabycia</t>
  </si>
  <si>
    <t>Przeznaczenie</t>
  </si>
  <si>
    <t>Nota 13B</t>
  </si>
  <si>
    <t>AKCJE (UDZIAŁY) EMITENTA BĘDĄCE WŁASNOŚCIĄ JEDNOSTEK PODPORZĄDKOWANYCH</t>
  </si>
  <si>
    <t>Nazwa (firma) jednostki, siedziba</t>
  </si>
  <si>
    <t>Wartość wg ceny nabycia</t>
  </si>
  <si>
    <t>Nota 19D</t>
  </si>
  <si>
    <t>ZOBOWIĄZANIA DŁUGOTERMINOWE Z TYTUŁU KREDYTÓW I POŻYCZEK</t>
  </si>
  <si>
    <t>Nazwa (firma) jednostki ze wskazaniem formy prawnej</t>
  </si>
  <si>
    <t>Siedziba</t>
  </si>
  <si>
    <t>Kwota kredytu / pożyczki wg umowy</t>
  </si>
  <si>
    <t xml:space="preserve">Kwota kredytu / pożyczki pozostała do spłaty </t>
  </si>
  <si>
    <t>Warunki oprocentowania</t>
  </si>
  <si>
    <t xml:space="preserve">Termin spłaty </t>
  </si>
  <si>
    <t>Zabezpieczenia</t>
  </si>
  <si>
    <t>Inne</t>
  </si>
  <si>
    <t>zł</t>
  </si>
  <si>
    <t>waluta</t>
  </si>
  <si>
    <t>Nota 19E</t>
  </si>
  <si>
    <t>ZOBOWIĄZANIA DŁUGOTERMINOWE Z TYTUŁU WYEMITOWANYCH DŁUŻNYCH INSTRUMENTÓW FINANSOWYCH</t>
  </si>
  <si>
    <t>Dłużne instrumenty finansowe wg rodzaju</t>
  </si>
  <si>
    <t>Wartość nominalna</t>
  </si>
  <si>
    <t>Termin wykupu</t>
  </si>
  <si>
    <t>Gwarancje / zabezpieczenia</t>
  </si>
  <si>
    <t>Dodatkowe prawa</t>
  </si>
  <si>
    <t>Rynek notowań</t>
  </si>
  <si>
    <r>
      <t xml:space="preserve">Nota 20E </t>
    </r>
    <r>
      <rPr>
        <sz val="10"/>
        <rFont val="Times New Roman"/>
        <family val="1"/>
      </rPr>
      <t>Zobowiązania finansowe</t>
    </r>
  </si>
  <si>
    <t xml:space="preserve">Specyfikacja umów leasingowych </t>
  </si>
  <si>
    <t xml:space="preserve">Kwota </t>
  </si>
  <si>
    <t>Oprocentowanie</t>
  </si>
  <si>
    <t>Termin spłaty</t>
  </si>
  <si>
    <t>Zabezpieczenie</t>
  </si>
  <si>
    <t xml:space="preserve">- umowa 1 </t>
  </si>
  <si>
    <t xml:space="preserve">- umowa 2 </t>
  </si>
  <si>
    <t>- umowa 3</t>
  </si>
  <si>
    <t>Specyfikacja zob.wobec Skarbu Państwa</t>
  </si>
  <si>
    <t>- z tytułu zakupu Przedsiębiorstwa Państwowego</t>
  </si>
  <si>
    <t>Faktoring</t>
  </si>
  <si>
    <t>Podpisy Członków Zarządu:</t>
  </si>
  <si>
    <t>sporządzony na dzień 31-12-2010 roku</t>
  </si>
  <si>
    <t>31/12/2010</t>
  </si>
  <si>
    <t>sporządzony za okres 01.01 – 31.12.2010 roku</t>
  </si>
  <si>
    <t>01/01/2010-31/12/2010</t>
  </si>
  <si>
    <t>STOWARZYSZENIE  - LOKALNA GRUPA</t>
  </si>
  <si>
    <t>DZIAŁANIA "STER"</t>
  </si>
  <si>
    <t>95-020 ANDRESPOL</t>
  </si>
  <si>
    <t>UL. ROKICIŃSKA 125</t>
  </si>
  <si>
    <t>Andrespol, dnia 18.02.2011 roku</t>
  </si>
  <si>
    <t>Sporządził: Jarosław Kózka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</si>
</sst>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;* \(#,##0.00\);_-* \-???\ "/>
    <numFmt numFmtId="165" formatCode="_-* #,##0.00\ _z_ł_-;\-* #,##0.00\ _z_ł_-;_-* \-??\ _z_ł_-;_-@_-"/>
  </numFmts>
  <fonts count="45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sz val="8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b/>
      <sz val="9"/>
      <color indexed="10"/>
      <name val="Times New Roman CE"/>
      <family val="1"/>
    </font>
    <font>
      <sz val="9"/>
      <color indexed="12"/>
      <name val="Times New Roman CE"/>
      <family val="1"/>
    </font>
    <font>
      <b/>
      <sz val="8"/>
      <color indexed="10"/>
      <name val="Times New Roman CE"/>
      <family val="1"/>
    </font>
    <font>
      <sz val="10"/>
      <color indexed="10"/>
      <name val="Times New Roman CE"/>
      <family val="1"/>
    </font>
    <font>
      <sz val="8"/>
      <color indexed="10"/>
      <name val="Times New Roman CE"/>
      <family val="1"/>
    </font>
    <font>
      <b/>
      <sz val="12"/>
      <name val="Times New Roman CE"/>
      <family val="1"/>
    </font>
    <font>
      <b/>
      <sz val="10"/>
      <color indexed="10"/>
      <name val="Times New Roman CE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9"/>
      <color indexed="12"/>
      <name val="Times New Roman CE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431">
    <xf numFmtId="0" fontId="0" fillId="0" borderId="0" xfId="0" applyAlignment="1">
      <alignment/>
    </xf>
    <xf numFmtId="0" fontId="19" fillId="0" borderId="0" xfId="0" applyFont="1" applyAlignment="1" applyProtection="1">
      <alignment vertical="center"/>
      <protection/>
    </xf>
    <xf numFmtId="164" fontId="20" fillId="0" borderId="0" xfId="0" applyNumberFormat="1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1" fillId="4" borderId="10" xfId="0" applyFont="1" applyFill="1" applyBorder="1" applyAlignment="1" applyProtection="1">
      <alignment vertical="center"/>
      <protection/>
    </xf>
    <xf numFmtId="0" fontId="23" fillId="4" borderId="11" xfId="0" applyFont="1" applyFill="1" applyBorder="1" applyAlignment="1" applyProtection="1">
      <alignment horizontal="center" vertical="center" wrapText="1"/>
      <protection/>
    </xf>
    <xf numFmtId="0" fontId="24" fillId="4" borderId="10" xfId="53" applyFont="1" applyFill="1" applyBorder="1" applyAlignment="1" applyProtection="1">
      <alignment vertical="center" wrapText="1"/>
      <protection/>
    </xf>
    <xf numFmtId="0" fontId="23" fillId="4" borderId="12" xfId="0" applyFont="1" applyFill="1" applyBorder="1" applyAlignment="1" applyProtection="1">
      <alignment horizontal="center" vertical="center" wrapText="1"/>
      <protection/>
    </xf>
    <xf numFmtId="164" fontId="21" fillId="0" borderId="13" xfId="0" applyNumberFormat="1" applyFont="1" applyFill="1" applyBorder="1" applyAlignment="1" applyProtection="1">
      <alignment vertical="center"/>
      <protection/>
    </xf>
    <xf numFmtId="0" fontId="21" fillId="0" borderId="14" xfId="0" applyFont="1" applyBorder="1" applyAlignment="1" applyProtection="1">
      <alignment vertical="center"/>
      <protection/>
    </xf>
    <xf numFmtId="164" fontId="21" fillId="0" borderId="15" xfId="0" applyNumberFormat="1" applyFont="1" applyFill="1" applyBorder="1" applyAlignment="1" applyProtection="1">
      <alignment vertical="center"/>
      <protection/>
    </xf>
    <xf numFmtId="0" fontId="19" fillId="0" borderId="14" xfId="0" applyFont="1" applyBorder="1" applyAlignment="1" applyProtection="1">
      <alignment vertical="center"/>
      <protection/>
    </xf>
    <xf numFmtId="164" fontId="19" fillId="0" borderId="15" xfId="0" applyNumberFormat="1" applyFont="1" applyFill="1" applyBorder="1" applyAlignment="1" applyProtection="1">
      <alignment vertical="center"/>
      <protection locked="0"/>
    </xf>
    <xf numFmtId="164" fontId="19" fillId="0" borderId="13" xfId="0" applyNumberFormat="1" applyFont="1" applyFill="1" applyBorder="1" applyAlignment="1" applyProtection="1">
      <alignment vertical="center"/>
      <protection locked="0"/>
    </xf>
    <xf numFmtId="164" fontId="19" fillId="0" borderId="15" xfId="0" applyNumberFormat="1" applyFont="1" applyFill="1" applyBorder="1" applyAlignment="1" applyProtection="1">
      <alignment vertical="center"/>
      <protection/>
    </xf>
    <xf numFmtId="0" fontId="19" fillId="0" borderId="14" xfId="0" applyFont="1" applyBorder="1" applyAlignment="1" applyProtection="1">
      <alignment vertical="center" wrapText="1"/>
      <protection/>
    </xf>
    <xf numFmtId="0" fontId="21" fillId="0" borderId="14" xfId="0" applyFont="1" applyBorder="1" applyAlignment="1" applyProtection="1">
      <alignment vertical="center" wrapText="1"/>
      <protection/>
    </xf>
    <xf numFmtId="164" fontId="19" fillId="0" borderId="13" xfId="0" applyNumberFormat="1" applyFont="1" applyFill="1" applyBorder="1" applyAlignment="1" applyProtection="1">
      <alignment vertical="center"/>
      <protection/>
    </xf>
    <xf numFmtId="0" fontId="19" fillId="0" borderId="16" xfId="0" applyFont="1" applyBorder="1" applyAlignment="1" applyProtection="1">
      <alignment vertical="center" wrapText="1"/>
      <protection/>
    </xf>
    <xf numFmtId="0" fontId="21" fillId="4" borderId="17" xfId="0" applyFont="1" applyFill="1" applyBorder="1" applyAlignment="1" applyProtection="1">
      <alignment vertical="center"/>
      <protection/>
    </xf>
    <xf numFmtId="164" fontId="21" fillId="4" borderId="18" xfId="0" applyNumberFormat="1" applyFont="1" applyFill="1" applyBorder="1" applyAlignment="1" applyProtection="1">
      <alignment vertical="center"/>
      <protection/>
    </xf>
    <xf numFmtId="164" fontId="21" fillId="4" borderId="19" xfId="0" applyNumberFormat="1" applyFont="1" applyFill="1" applyBorder="1" applyAlignment="1" applyProtection="1">
      <alignment vertical="center"/>
      <protection/>
    </xf>
    <xf numFmtId="164" fontId="21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 wrapText="1"/>
      <protection/>
    </xf>
    <xf numFmtId="0" fontId="25" fillId="0" borderId="0" xfId="0" applyFont="1" applyBorder="1" applyAlignment="1" applyProtection="1">
      <alignment vertical="center" wrapText="1"/>
      <protection/>
    </xf>
    <xf numFmtId="0" fontId="0" fillId="0" borderId="0" xfId="0" applyAlignment="1">
      <alignment horizontal="center"/>
    </xf>
    <xf numFmtId="0" fontId="26" fillId="0" borderId="0" xfId="0" applyFont="1" applyAlignment="1" applyProtection="1">
      <alignment vertical="center" wrapText="1"/>
      <protection/>
    </xf>
    <xf numFmtId="0" fontId="20" fillId="0" borderId="0" xfId="0" applyFont="1" applyAlignment="1" applyProtection="1">
      <alignment vertical="center" wrapText="1"/>
      <protection/>
    </xf>
    <xf numFmtId="164" fontId="24" fillId="0" borderId="0" xfId="0" applyNumberFormat="1" applyFont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vertical="center" wrapText="1"/>
      <protection/>
    </xf>
    <xf numFmtId="0" fontId="24" fillId="4" borderId="10" xfId="0" applyFont="1" applyFill="1" applyBorder="1" applyAlignment="1" applyProtection="1">
      <alignment vertical="center" wrapText="1"/>
      <protection/>
    </xf>
    <xf numFmtId="0" fontId="23" fillId="4" borderId="20" xfId="0" applyFont="1" applyFill="1" applyBorder="1" applyAlignment="1" applyProtection="1">
      <alignment horizontal="center" vertical="center" wrapText="1"/>
      <protection/>
    </xf>
    <xf numFmtId="0" fontId="23" fillId="4" borderId="21" xfId="0" applyFont="1" applyFill="1" applyBorder="1" applyAlignment="1" applyProtection="1">
      <alignment horizontal="center" vertical="center" wrapText="1"/>
      <protection/>
    </xf>
    <xf numFmtId="164" fontId="21" fillId="0" borderId="15" xfId="53" applyNumberFormat="1" applyFont="1" applyFill="1" applyBorder="1" applyAlignment="1" applyProtection="1">
      <alignment vertical="center" wrapText="1"/>
      <protection/>
    </xf>
    <xf numFmtId="164" fontId="21" fillId="0" borderId="13" xfId="53" applyNumberFormat="1" applyFont="1" applyFill="1" applyBorder="1" applyAlignment="1" applyProtection="1">
      <alignment vertical="center" wrapText="1"/>
      <protection/>
    </xf>
    <xf numFmtId="164" fontId="19" fillId="0" borderId="15" xfId="53" applyNumberFormat="1" applyFont="1" applyFill="1" applyBorder="1" applyAlignment="1" applyProtection="1">
      <alignment vertical="center" wrapText="1"/>
      <protection locked="0"/>
    </xf>
    <xf numFmtId="164" fontId="19" fillId="0" borderId="13" xfId="53" applyNumberFormat="1" applyFont="1" applyFill="1" applyBorder="1" applyAlignment="1" applyProtection="1">
      <alignment vertical="center" wrapText="1"/>
      <protection locked="0"/>
    </xf>
    <xf numFmtId="0" fontId="21" fillId="0" borderId="22" xfId="0" applyFont="1" applyBorder="1" applyAlignment="1" applyProtection="1">
      <alignment vertical="center" wrapText="1"/>
      <protection/>
    </xf>
    <xf numFmtId="0" fontId="27" fillId="0" borderId="0" xfId="0" applyFont="1" applyAlignment="1" applyProtection="1">
      <alignment vertical="center" wrapText="1"/>
      <protection/>
    </xf>
    <xf numFmtId="164" fontId="19" fillId="0" borderId="15" xfId="53" applyNumberFormat="1" applyFont="1" applyFill="1" applyBorder="1" applyAlignment="1" applyProtection="1">
      <alignment vertical="center" wrapText="1"/>
      <protection/>
    </xf>
    <xf numFmtId="164" fontId="19" fillId="0" borderId="13" xfId="53" applyNumberFormat="1" applyFont="1" applyFill="1" applyBorder="1" applyAlignment="1" applyProtection="1">
      <alignment vertical="center" wrapText="1"/>
      <protection/>
    </xf>
    <xf numFmtId="0" fontId="19" fillId="22" borderId="0" xfId="0" applyFont="1" applyFill="1" applyAlignment="1" applyProtection="1">
      <alignment vertical="center"/>
      <protection/>
    </xf>
    <xf numFmtId="0" fontId="19" fillId="0" borderId="17" xfId="0" applyFont="1" applyBorder="1" applyAlignment="1" applyProtection="1">
      <alignment vertical="center" wrapText="1"/>
      <protection/>
    </xf>
    <xf numFmtId="164" fontId="19" fillId="0" borderId="18" xfId="53" applyNumberFormat="1" applyFont="1" applyFill="1" applyBorder="1" applyAlignment="1" applyProtection="1">
      <alignment vertical="center" wrapText="1"/>
      <protection locked="0"/>
    </xf>
    <xf numFmtId="164" fontId="19" fillId="0" borderId="19" xfId="53" applyNumberFormat="1" applyFont="1" applyFill="1" applyBorder="1" applyAlignment="1" applyProtection="1">
      <alignment vertical="center" wrapText="1"/>
      <protection/>
    </xf>
    <xf numFmtId="164" fontId="20" fillId="0" borderId="0" xfId="53" applyNumberFormat="1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vertical="center" wrapText="1"/>
      <protection/>
    </xf>
    <xf numFmtId="0" fontId="20" fillId="0" borderId="0" xfId="0" applyFont="1" applyAlignment="1" applyProtection="1">
      <alignment horizontal="center" vertical="center"/>
      <protection/>
    </xf>
    <xf numFmtId="0" fontId="21" fillId="4" borderId="23" xfId="0" applyFont="1" applyFill="1" applyBorder="1" applyAlignment="1" applyProtection="1">
      <alignment vertical="center"/>
      <protection/>
    </xf>
    <xf numFmtId="0" fontId="23" fillId="4" borderId="24" xfId="53" applyFont="1" applyFill="1" applyBorder="1" applyAlignment="1" applyProtection="1">
      <alignment horizontal="center" vertical="center" wrapText="1"/>
      <protection/>
    </xf>
    <xf numFmtId="0" fontId="23" fillId="4" borderId="25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Border="1" applyAlignment="1" applyProtection="1">
      <alignment vertical="center"/>
      <protection/>
    </xf>
    <xf numFmtId="0" fontId="20" fillId="0" borderId="27" xfId="0" applyFont="1" applyBorder="1" applyAlignment="1" applyProtection="1">
      <alignment horizontal="center" vertical="center"/>
      <protection/>
    </xf>
    <xf numFmtId="164" fontId="23" fillId="0" borderId="27" xfId="0" applyNumberFormat="1" applyFont="1" applyBorder="1" applyAlignment="1" applyProtection="1">
      <alignment vertical="center"/>
      <protection/>
    </xf>
    <xf numFmtId="164" fontId="23" fillId="0" borderId="13" xfId="0" applyNumberFormat="1" applyFont="1" applyBorder="1" applyAlignment="1" applyProtection="1">
      <alignment vertical="center"/>
      <protection/>
    </xf>
    <xf numFmtId="0" fontId="19" fillId="0" borderId="26" xfId="0" applyFont="1" applyBorder="1" applyAlignment="1" applyProtection="1">
      <alignment vertical="center" wrapText="1"/>
      <protection/>
    </xf>
    <xf numFmtId="0" fontId="20" fillId="0" borderId="27" xfId="0" applyFont="1" applyBorder="1" applyAlignment="1" applyProtection="1">
      <alignment horizontal="center" vertical="center" wrapText="1"/>
      <protection/>
    </xf>
    <xf numFmtId="164" fontId="20" fillId="0" borderId="27" xfId="0" applyNumberFormat="1" applyFont="1" applyBorder="1" applyAlignment="1" applyProtection="1">
      <alignment vertical="center"/>
      <protection locked="0"/>
    </xf>
    <xf numFmtId="164" fontId="20" fillId="0" borderId="13" xfId="0" applyNumberFormat="1" applyFont="1" applyBorder="1" applyAlignment="1" applyProtection="1">
      <alignment vertical="center"/>
      <protection locked="0"/>
    </xf>
    <xf numFmtId="0" fontId="19" fillId="0" borderId="26" xfId="0" applyFont="1" applyBorder="1" applyAlignment="1" applyProtection="1">
      <alignment vertical="center"/>
      <protection/>
    </xf>
    <xf numFmtId="164" fontId="20" fillId="0" borderId="27" xfId="0" applyNumberFormat="1" applyFont="1" applyBorder="1" applyAlignment="1" applyProtection="1">
      <alignment vertical="center"/>
      <protection/>
    </xf>
    <xf numFmtId="164" fontId="20" fillId="0" borderId="13" xfId="0" applyNumberFormat="1" applyFont="1" applyBorder="1" applyAlignment="1" applyProtection="1">
      <alignment vertical="center"/>
      <protection/>
    </xf>
    <xf numFmtId="0" fontId="21" fillId="0" borderId="26" xfId="0" applyFont="1" applyBorder="1" applyAlignment="1" applyProtection="1">
      <alignment vertical="center" wrapText="1"/>
      <protection/>
    </xf>
    <xf numFmtId="164" fontId="23" fillId="0" borderId="27" xfId="0" applyNumberFormat="1" applyFont="1" applyBorder="1" applyAlignment="1" applyProtection="1">
      <alignment vertical="center"/>
      <protection locked="0"/>
    </xf>
    <xf numFmtId="164" fontId="23" fillId="0" borderId="13" xfId="0" applyNumberFormat="1" applyFont="1" applyBorder="1" applyAlignment="1" applyProtection="1">
      <alignment vertical="center"/>
      <protection locked="0"/>
    </xf>
    <xf numFmtId="0" fontId="21" fillId="0" borderId="16" xfId="0" applyFont="1" applyBorder="1" applyAlignment="1" applyProtection="1">
      <alignment vertical="center"/>
      <protection/>
    </xf>
    <xf numFmtId="0" fontId="19" fillId="0" borderId="28" xfId="0" applyFont="1" applyBorder="1" applyAlignment="1" applyProtection="1">
      <alignment vertical="center"/>
      <protection/>
    </xf>
    <xf numFmtId="0" fontId="20" fillId="0" borderId="29" xfId="0" applyFont="1" applyBorder="1" applyAlignment="1" applyProtection="1">
      <alignment horizontal="center" vertical="center"/>
      <protection/>
    </xf>
    <xf numFmtId="164" fontId="23" fillId="0" borderId="29" xfId="0" applyNumberFormat="1" applyFont="1" applyBorder="1" applyAlignment="1" applyProtection="1">
      <alignment vertical="center"/>
      <protection locked="0"/>
    </xf>
    <xf numFmtId="164" fontId="23" fillId="0" borderId="30" xfId="0" applyNumberFormat="1" applyFont="1" applyBorder="1" applyAlignment="1" applyProtection="1">
      <alignment vertical="center"/>
      <protection locked="0"/>
    </xf>
    <xf numFmtId="0" fontId="21" fillId="4" borderId="31" xfId="0" applyFont="1" applyFill="1" applyBorder="1" applyAlignment="1" applyProtection="1">
      <alignment vertical="center"/>
      <protection/>
    </xf>
    <xf numFmtId="0" fontId="20" fillId="4" borderId="32" xfId="0" applyFont="1" applyFill="1" applyBorder="1" applyAlignment="1" applyProtection="1">
      <alignment horizontal="center" vertical="center"/>
      <protection/>
    </xf>
    <xf numFmtId="164" fontId="23" fillId="4" borderId="32" xfId="0" applyNumberFormat="1" applyFont="1" applyFill="1" applyBorder="1" applyAlignment="1" applyProtection="1">
      <alignment vertical="center"/>
      <protection/>
    </xf>
    <xf numFmtId="164" fontId="23" fillId="4" borderId="19" xfId="0" applyNumberFormat="1" applyFont="1" applyFill="1" applyBorder="1" applyAlignment="1" applyProtection="1">
      <alignment vertical="center"/>
      <protection/>
    </xf>
    <xf numFmtId="0" fontId="24" fillId="4" borderId="23" xfId="53" applyFont="1" applyFill="1" applyBorder="1" applyAlignment="1" applyProtection="1">
      <alignment vertical="center" wrapText="1"/>
      <protection/>
    </xf>
    <xf numFmtId="164" fontId="23" fillId="0" borderId="27" xfId="0" applyNumberFormat="1" applyFont="1" applyBorder="1" applyAlignment="1" applyProtection="1">
      <alignment horizontal="right" vertical="center"/>
      <protection/>
    </xf>
    <xf numFmtId="164" fontId="23" fillId="0" borderId="13" xfId="0" applyNumberFormat="1" applyFont="1" applyBorder="1" applyAlignment="1" applyProtection="1">
      <alignment horizontal="right" vertical="center"/>
      <protection/>
    </xf>
    <xf numFmtId="0" fontId="21" fillId="0" borderId="14" xfId="0" applyFont="1" applyBorder="1" applyAlignment="1" applyProtection="1">
      <alignment horizontal="left" vertical="center" wrapText="1"/>
      <protection/>
    </xf>
    <xf numFmtId="0" fontId="21" fillId="0" borderId="26" xfId="0" applyFont="1" applyBorder="1" applyAlignment="1" applyProtection="1">
      <alignment horizontal="left" vertical="center" wrapText="1"/>
      <protection/>
    </xf>
    <xf numFmtId="0" fontId="19" fillId="0" borderId="14" xfId="0" applyFont="1" applyBorder="1" applyAlignment="1" applyProtection="1">
      <alignment horizontal="left" vertical="center" wrapText="1"/>
      <protection/>
    </xf>
    <xf numFmtId="0" fontId="19" fillId="0" borderId="26" xfId="0" applyFont="1" applyBorder="1" applyAlignment="1" applyProtection="1">
      <alignment horizontal="left" vertical="center" wrapText="1"/>
      <protection/>
    </xf>
    <xf numFmtId="0" fontId="19" fillId="0" borderId="28" xfId="0" applyFont="1" applyBorder="1" applyAlignment="1" applyProtection="1">
      <alignment vertical="center" wrapText="1"/>
      <protection/>
    </xf>
    <xf numFmtId="0" fontId="20" fillId="0" borderId="29" xfId="0" applyFont="1" applyBorder="1" applyAlignment="1" applyProtection="1">
      <alignment horizontal="center" vertical="center" wrapText="1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164" fontId="28" fillId="0" borderId="0" xfId="0" applyNumberFormat="1" applyFont="1" applyAlignment="1" applyProtection="1">
      <alignment vertical="center"/>
      <protection/>
    </xf>
    <xf numFmtId="0" fontId="23" fillId="4" borderId="24" xfId="0" applyFont="1" applyFill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vertical="center" wrapText="1"/>
      <protection/>
    </xf>
    <xf numFmtId="164" fontId="23" fillId="7" borderId="27" xfId="53" applyNumberFormat="1" applyFont="1" applyFill="1" applyBorder="1" applyAlignment="1" applyProtection="1">
      <alignment vertical="center" wrapText="1"/>
      <protection/>
    </xf>
    <xf numFmtId="164" fontId="23" fillId="7" borderId="13" xfId="53" applyNumberFormat="1" applyFont="1" applyFill="1" applyBorder="1" applyAlignment="1" applyProtection="1">
      <alignment vertical="center" wrapText="1"/>
      <protection/>
    </xf>
    <xf numFmtId="0" fontId="25" fillId="0" borderId="14" xfId="0" applyFont="1" applyBorder="1" applyAlignment="1" applyProtection="1">
      <alignment vertical="center" wrapText="1"/>
      <protection/>
    </xf>
    <xf numFmtId="164" fontId="20" fillId="7" borderId="27" xfId="53" applyNumberFormat="1" applyFont="1" applyFill="1" applyBorder="1" applyAlignment="1" applyProtection="1">
      <alignment vertical="center" wrapText="1"/>
      <protection locked="0"/>
    </xf>
    <xf numFmtId="164" fontId="20" fillId="7" borderId="13" xfId="53" applyNumberFormat="1" applyFont="1" applyFill="1" applyBorder="1" applyAlignment="1" applyProtection="1">
      <alignment vertical="center" wrapText="1"/>
      <protection locked="0"/>
    </xf>
    <xf numFmtId="0" fontId="24" fillId="0" borderId="22" xfId="0" applyFont="1" applyBorder="1" applyAlignment="1" applyProtection="1">
      <alignment vertical="center" wrapText="1"/>
      <protection/>
    </xf>
    <xf numFmtId="0" fontId="25" fillId="0" borderId="22" xfId="0" applyFont="1" applyBorder="1" applyAlignment="1" applyProtection="1">
      <alignment vertical="center" wrapText="1"/>
      <protection/>
    </xf>
    <xf numFmtId="164" fontId="20" fillId="7" borderId="27" xfId="53" applyNumberFormat="1" applyFont="1" applyFill="1" applyBorder="1" applyAlignment="1" applyProtection="1">
      <alignment vertical="center" wrapText="1"/>
      <protection/>
    </xf>
    <xf numFmtId="164" fontId="23" fillId="7" borderId="27" xfId="53" applyNumberFormat="1" applyFont="1" applyFill="1" applyBorder="1" applyAlignment="1" applyProtection="1">
      <alignment vertical="center" wrapText="1"/>
      <protection locked="0"/>
    </xf>
    <xf numFmtId="164" fontId="23" fillId="7" borderId="13" xfId="53" applyNumberFormat="1" applyFont="1" applyFill="1" applyBorder="1" applyAlignment="1" applyProtection="1">
      <alignment vertical="center" wrapText="1"/>
      <protection locked="0"/>
    </xf>
    <xf numFmtId="0" fontId="24" fillId="0" borderId="17" xfId="0" applyFont="1" applyBorder="1" applyAlignment="1" applyProtection="1">
      <alignment vertical="center" wrapText="1"/>
      <protection/>
    </xf>
    <xf numFmtId="164" fontId="23" fillId="7" borderId="32" xfId="53" applyNumberFormat="1" applyFont="1" applyFill="1" applyBorder="1" applyAlignment="1" applyProtection="1">
      <alignment vertical="center" wrapText="1"/>
      <protection/>
    </xf>
    <xf numFmtId="164" fontId="23" fillId="7" borderId="19" xfId="53" applyNumberFormat="1" applyFont="1" applyFill="1" applyBorder="1" applyAlignment="1" applyProtection="1">
      <alignment vertical="center" wrapText="1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4" fontId="23" fillId="4" borderId="33" xfId="51" applyNumberFormat="1" applyFont="1" applyFill="1" applyBorder="1" applyAlignment="1" applyProtection="1">
      <alignment horizontal="center" vertical="center" wrapText="1"/>
      <protection/>
    </xf>
    <xf numFmtId="0" fontId="23" fillId="4" borderId="34" xfId="0" applyFont="1" applyFill="1" applyBorder="1" applyAlignment="1" applyProtection="1">
      <alignment horizontal="center" vertical="center" wrapText="1"/>
      <protection/>
    </xf>
    <xf numFmtId="4" fontId="23" fillId="0" borderId="35" xfId="51" applyNumberFormat="1" applyFont="1" applyBorder="1" applyAlignment="1" applyProtection="1">
      <alignment vertical="center" wrapText="1"/>
      <protection/>
    </xf>
    <xf numFmtId="164" fontId="23" fillId="0" borderId="27" xfId="51" applyNumberFormat="1" applyFont="1" applyBorder="1" applyAlignment="1" applyProtection="1">
      <alignment vertical="center"/>
      <protection locked="0"/>
    </xf>
    <xf numFmtId="164" fontId="23" fillId="0" borderId="13" xfId="51" applyNumberFormat="1" applyFont="1" applyBorder="1" applyAlignment="1" applyProtection="1">
      <alignment vertical="center"/>
      <protection locked="0"/>
    </xf>
    <xf numFmtId="4" fontId="23" fillId="0" borderId="35" xfId="51" applyNumberFormat="1" applyFont="1" applyBorder="1" applyAlignment="1" applyProtection="1">
      <alignment vertical="center" wrapText="1"/>
      <protection locked="0"/>
    </xf>
    <xf numFmtId="164" fontId="20" fillId="0" borderId="27" xfId="51" applyNumberFormat="1" applyFont="1" applyBorder="1" applyAlignment="1" applyProtection="1">
      <alignment vertical="center"/>
      <protection locked="0"/>
    </xf>
    <xf numFmtId="164" fontId="20" fillId="0" borderId="13" xfId="51" applyNumberFormat="1" applyFont="1" applyBorder="1" applyAlignment="1" applyProtection="1">
      <alignment vertical="center"/>
      <protection locked="0"/>
    </xf>
    <xf numFmtId="4" fontId="23" fillId="0" borderId="36" xfId="51" applyNumberFormat="1" applyFont="1" applyBorder="1" applyAlignment="1" applyProtection="1">
      <alignment vertical="center" wrapText="1"/>
      <protection/>
    </xf>
    <xf numFmtId="164" fontId="23" fillId="0" borderId="37" xfId="51" applyNumberFormat="1" applyFont="1" applyBorder="1" applyAlignment="1" applyProtection="1">
      <alignment vertical="center"/>
      <protection/>
    </xf>
    <xf numFmtId="164" fontId="23" fillId="0" borderId="38" xfId="51" applyNumberFormat="1" applyFont="1" applyBorder="1" applyAlignment="1" applyProtection="1">
      <alignment vertical="center"/>
      <protection/>
    </xf>
    <xf numFmtId="4" fontId="23" fillId="0" borderId="39" xfId="51" applyNumberFormat="1" applyFont="1" applyBorder="1" applyAlignment="1" applyProtection="1">
      <alignment vertical="center" wrapText="1"/>
      <protection/>
    </xf>
    <xf numFmtId="164" fontId="23" fillId="0" borderId="40" xfId="51" applyNumberFormat="1" applyFont="1" applyBorder="1" applyAlignment="1" applyProtection="1">
      <alignment vertical="center"/>
      <protection locked="0"/>
    </xf>
    <xf numFmtId="164" fontId="23" fillId="0" borderId="41" xfId="51" applyNumberFormat="1" applyFont="1" applyBorder="1" applyAlignment="1" applyProtection="1">
      <alignment vertical="center"/>
      <protection locked="0"/>
    </xf>
    <xf numFmtId="4" fontId="20" fillId="0" borderId="35" xfId="51" applyNumberFormat="1" applyFont="1" applyBorder="1" applyAlignment="1" applyProtection="1">
      <alignment vertical="center" wrapText="1"/>
      <protection locked="0"/>
    </xf>
    <xf numFmtId="164" fontId="23" fillId="0" borderId="40" xfId="51" applyNumberFormat="1" applyFont="1" applyBorder="1" applyAlignment="1" applyProtection="1">
      <alignment vertical="center"/>
      <protection/>
    </xf>
    <xf numFmtId="4" fontId="23" fillId="0" borderId="42" xfId="51" applyNumberFormat="1" applyFont="1" applyBorder="1" applyAlignment="1" applyProtection="1">
      <alignment vertical="center" wrapText="1"/>
      <protection/>
    </xf>
    <xf numFmtId="164" fontId="23" fillId="0" borderId="43" xfId="51" applyNumberFormat="1" applyFont="1" applyBorder="1" applyAlignment="1" applyProtection="1">
      <alignment vertical="center"/>
      <protection locked="0"/>
    </xf>
    <xf numFmtId="164" fontId="23" fillId="0" borderId="44" xfId="51" applyNumberFormat="1" applyFont="1" applyBorder="1" applyAlignment="1" applyProtection="1">
      <alignment vertical="center"/>
      <protection locked="0"/>
    </xf>
    <xf numFmtId="4" fontId="23" fillId="0" borderId="45" xfId="51" applyNumberFormat="1" applyFont="1" applyBorder="1" applyAlignment="1" applyProtection="1">
      <alignment vertical="center" wrapText="1"/>
      <protection/>
    </xf>
    <xf numFmtId="164" fontId="23" fillId="0" borderId="32" xfId="51" applyNumberFormat="1" applyFont="1" applyBorder="1" applyAlignment="1" applyProtection="1">
      <alignment vertical="center"/>
      <protection locked="0"/>
    </xf>
    <xf numFmtId="164" fontId="23" fillId="0" borderId="19" xfId="51" applyNumberFormat="1" applyFont="1" applyBorder="1" applyAlignment="1" applyProtection="1">
      <alignment vertical="center"/>
      <protection locked="0"/>
    </xf>
    <xf numFmtId="4" fontId="20" fillId="0" borderId="42" xfId="51" applyNumberFormat="1" applyFont="1" applyBorder="1" applyAlignment="1" applyProtection="1">
      <alignment vertical="center" wrapText="1"/>
      <protection/>
    </xf>
    <xf numFmtId="164" fontId="20" fillId="0" borderId="43" xfId="51" applyNumberFormat="1" applyFont="1" applyBorder="1" applyAlignment="1" applyProtection="1">
      <alignment vertical="center"/>
      <protection locked="0"/>
    </xf>
    <xf numFmtId="164" fontId="20" fillId="0" borderId="44" xfId="51" applyNumberFormat="1" applyFont="1" applyBorder="1" applyAlignment="1" applyProtection="1">
      <alignment vertical="center"/>
      <protection locked="0"/>
    </xf>
    <xf numFmtId="4" fontId="20" fillId="0" borderId="35" xfId="51" applyNumberFormat="1" applyFont="1" applyBorder="1" applyAlignment="1" applyProtection="1">
      <alignment vertical="center" wrapText="1"/>
      <protection/>
    </xf>
    <xf numFmtId="4" fontId="20" fillId="0" borderId="35" xfId="51" applyNumberFormat="1" applyFont="1" applyBorder="1" applyAlignment="1" applyProtection="1">
      <alignment horizontal="right" vertical="center" wrapText="1"/>
      <protection/>
    </xf>
    <xf numFmtId="164" fontId="20" fillId="0" borderId="27" xfId="51" applyNumberFormat="1" applyFont="1" applyBorder="1" applyAlignment="1" applyProtection="1">
      <alignment vertical="center"/>
      <protection/>
    </xf>
    <xf numFmtId="164" fontId="20" fillId="0" borderId="13" xfId="51" applyNumberFormat="1" applyFont="1" applyBorder="1" applyAlignment="1" applyProtection="1">
      <alignment vertical="center"/>
      <protection/>
    </xf>
    <xf numFmtId="49" fontId="30" fillId="0" borderId="35" xfId="51" applyNumberFormat="1" applyFont="1" applyBorder="1" applyAlignment="1" applyProtection="1">
      <alignment vertical="center" wrapText="1"/>
      <protection locked="0"/>
    </xf>
    <xf numFmtId="164" fontId="30" fillId="0" borderId="27" xfId="51" applyNumberFormat="1" applyFont="1" applyBorder="1" applyAlignment="1" applyProtection="1">
      <alignment vertical="center"/>
      <protection locked="0"/>
    </xf>
    <xf numFmtId="164" fontId="30" fillId="0" borderId="13" xfId="51" applyNumberFormat="1" applyFont="1" applyBorder="1" applyAlignment="1" applyProtection="1">
      <alignment vertical="center"/>
      <protection locked="0"/>
    </xf>
    <xf numFmtId="164" fontId="23" fillId="0" borderId="13" xfId="51" applyNumberFormat="1" applyFont="1" applyBorder="1" applyAlignment="1" applyProtection="1">
      <alignment vertical="center"/>
      <protection/>
    </xf>
    <xf numFmtId="164" fontId="23" fillId="0" borderId="19" xfId="51" applyNumberFormat="1" applyFont="1" applyBorder="1" applyAlignment="1" applyProtection="1">
      <alignment vertical="center"/>
      <protection/>
    </xf>
    <xf numFmtId="4" fontId="23" fillId="0" borderId="33" xfId="51" applyNumberFormat="1" applyFont="1" applyBorder="1" applyAlignment="1" applyProtection="1">
      <alignment vertical="center" wrapText="1"/>
      <protection/>
    </xf>
    <xf numFmtId="164" fontId="23" fillId="0" borderId="24" xfId="51" applyNumberFormat="1" applyFont="1" applyBorder="1" applyAlignment="1" applyProtection="1">
      <alignment vertical="center"/>
      <protection locked="0"/>
    </xf>
    <xf numFmtId="164" fontId="23" fillId="0" borderId="21" xfId="51" applyNumberFormat="1" applyFont="1" applyBorder="1" applyAlignment="1" applyProtection="1">
      <alignment vertical="center"/>
      <protection/>
    </xf>
    <xf numFmtId="164" fontId="20" fillId="0" borderId="27" xfId="51" applyNumberFormat="1" applyFont="1" applyBorder="1" applyAlignment="1" applyProtection="1">
      <alignment horizontal="center" vertical="center"/>
      <protection locked="0"/>
    </xf>
    <xf numFmtId="164" fontId="23" fillId="0" borderId="27" xfId="51" applyNumberFormat="1" applyFont="1" applyBorder="1" applyAlignment="1" applyProtection="1">
      <alignment horizontal="center" vertical="center"/>
      <protection locked="0"/>
    </xf>
    <xf numFmtId="4" fontId="20" fillId="0" borderId="45" xfId="51" applyNumberFormat="1" applyFont="1" applyBorder="1" applyAlignment="1" applyProtection="1">
      <alignment vertical="center" wrapText="1"/>
      <protection/>
    </xf>
    <xf numFmtId="164" fontId="20" fillId="0" borderId="32" xfId="51" applyNumberFormat="1" applyFont="1" applyBorder="1" applyAlignment="1" applyProtection="1">
      <alignment vertical="center"/>
      <protection locked="0"/>
    </xf>
    <xf numFmtId="164" fontId="20" fillId="0" borderId="19" xfId="51" applyNumberFormat="1" applyFont="1" applyBorder="1" applyAlignment="1" applyProtection="1">
      <alignment vertical="center"/>
      <protection/>
    </xf>
    <xf numFmtId="4" fontId="20" fillId="0" borderId="46" xfId="51" applyNumberFormat="1" applyFont="1" applyBorder="1" applyAlignment="1" applyProtection="1">
      <alignment vertical="center" wrapText="1"/>
      <protection/>
    </xf>
    <xf numFmtId="164" fontId="20" fillId="0" borderId="47" xfId="51" applyNumberFormat="1" applyFont="1" applyBorder="1" applyAlignment="1" applyProtection="1">
      <alignment horizontal="center" vertical="center"/>
      <protection locked="0"/>
    </xf>
    <xf numFmtId="164" fontId="20" fillId="0" borderId="47" xfId="51" applyNumberFormat="1" applyFont="1" applyBorder="1" applyAlignment="1" applyProtection="1">
      <alignment vertical="center"/>
      <protection locked="0"/>
    </xf>
    <xf numFmtId="164" fontId="20" fillId="0" borderId="48" xfId="51" applyNumberFormat="1" applyFont="1" applyBorder="1" applyAlignment="1" applyProtection="1">
      <alignment vertical="center"/>
      <protection/>
    </xf>
    <xf numFmtId="164" fontId="20" fillId="0" borderId="24" xfId="51" applyNumberFormat="1" applyFont="1" applyBorder="1" applyAlignment="1" applyProtection="1">
      <alignment vertical="center"/>
      <protection locked="0"/>
    </xf>
    <xf numFmtId="164" fontId="20" fillId="0" borderId="21" xfId="51" applyNumberFormat="1" applyFont="1" applyBorder="1" applyAlignment="1" applyProtection="1">
      <alignment vertical="center"/>
      <protection locked="0"/>
    </xf>
    <xf numFmtId="164" fontId="20" fillId="0" borderId="30" xfId="51" applyNumberFormat="1" applyFont="1" applyBorder="1" applyAlignment="1" applyProtection="1">
      <alignment vertical="center"/>
      <protection locked="0"/>
    </xf>
    <xf numFmtId="164" fontId="20" fillId="0" borderId="32" xfId="51" applyNumberFormat="1" applyFont="1" applyBorder="1" applyAlignment="1" applyProtection="1">
      <alignment horizontal="center" vertical="center"/>
      <protection locked="0"/>
    </xf>
    <xf numFmtId="164" fontId="20" fillId="0" borderId="19" xfId="51" applyNumberFormat="1" applyFont="1" applyBorder="1" applyAlignment="1" applyProtection="1">
      <alignment vertical="center"/>
      <protection locked="0"/>
    </xf>
    <xf numFmtId="165" fontId="19" fillId="0" borderId="0" xfId="0" applyNumberFormat="1" applyFont="1" applyAlignment="1" applyProtection="1">
      <alignment vertical="center"/>
      <protection/>
    </xf>
    <xf numFmtId="4" fontId="20" fillId="0" borderId="49" xfId="51" applyNumberFormat="1" applyFont="1" applyBorder="1" applyAlignment="1" applyProtection="1">
      <alignment vertical="center" wrapText="1"/>
      <protection/>
    </xf>
    <xf numFmtId="164" fontId="20" fillId="0" borderId="50" xfId="51" applyNumberFormat="1" applyFont="1" applyBorder="1" applyAlignment="1" applyProtection="1">
      <alignment horizontal="center" vertical="center"/>
      <protection locked="0"/>
    </xf>
    <xf numFmtId="164" fontId="20" fillId="0" borderId="50" xfId="51" applyNumberFormat="1" applyFont="1" applyBorder="1" applyAlignment="1" applyProtection="1">
      <alignment vertical="center"/>
      <protection locked="0"/>
    </xf>
    <xf numFmtId="164" fontId="20" fillId="0" borderId="51" xfId="51" applyNumberFormat="1" applyFont="1" applyBorder="1" applyAlignment="1" applyProtection="1">
      <alignment vertical="center"/>
      <protection/>
    </xf>
    <xf numFmtId="164" fontId="23" fillId="0" borderId="21" xfId="0" applyNumberFormat="1" applyFont="1" applyBorder="1" applyAlignment="1" applyProtection="1">
      <alignment vertical="center"/>
      <protection/>
    </xf>
    <xf numFmtId="164" fontId="23" fillId="0" borderId="32" xfId="51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23" fillId="0" borderId="33" xfId="0" applyFont="1" applyBorder="1" applyAlignment="1" applyProtection="1">
      <alignment vertical="center"/>
      <protection/>
    </xf>
    <xf numFmtId="0" fontId="20" fillId="0" borderId="35" xfId="0" applyFont="1" applyBorder="1" applyAlignment="1" applyProtection="1">
      <alignment vertical="center"/>
      <protection locked="0"/>
    </xf>
    <xf numFmtId="0" fontId="20" fillId="0" borderId="35" xfId="0" applyFont="1" applyFill="1" applyBorder="1" applyAlignment="1" applyProtection="1">
      <alignment vertical="center" wrapText="1"/>
      <protection locked="0"/>
    </xf>
    <xf numFmtId="0" fontId="23" fillId="0" borderId="35" xfId="0" applyFont="1" applyBorder="1" applyAlignment="1" applyProtection="1">
      <alignment vertical="center"/>
      <protection/>
    </xf>
    <xf numFmtId="0" fontId="20" fillId="0" borderId="35" xfId="0" applyFont="1" applyBorder="1" applyAlignment="1" applyProtection="1">
      <alignment vertical="center" wrapText="1"/>
      <protection locked="0"/>
    </xf>
    <xf numFmtId="0" fontId="20" fillId="0" borderId="0" xfId="0" applyFont="1" applyBorder="1" applyAlignment="1" applyProtection="1">
      <alignment vertical="center"/>
      <protection/>
    </xf>
    <xf numFmtId="0" fontId="20" fillId="0" borderId="35" xfId="0" applyFont="1" applyBorder="1" applyAlignment="1" applyProtection="1">
      <alignment vertical="center"/>
      <protection/>
    </xf>
    <xf numFmtId="0" fontId="20" fillId="0" borderId="45" xfId="0" applyFont="1" applyBorder="1" applyAlignment="1" applyProtection="1">
      <alignment vertical="center"/>
      <protection/>
    </xf>
    <xf numFmtId="164" fontId="20" fillId="0" borderId="19" xfId="0" applyNumberFormat="1" applyFont="1" applyBorder="1" applyAlignment="1" applyProtection="1">
      <alignment vertical="center"/>
      <protection locked="0"/>
    </xf>
    <xf numFmtId="0" fontId="23" fillId="0" borderId="46" xfId="0" applyFont="1" applyBorder="1" applyAlignment="1" applyProtection="1">
      <alignment vertical="center"/>
      <protection/>
    </xf>
    <xf numFmtId="164" fontId="20" fillId="0" borderId="48" xfId="0" applyNumberFormat="1" applyFont="1" applyBorder="1" applyAlignment="1" applyProtection="1">
      <alignment vertical="center"/>
      <protection locked="0"/>
    </xf>
    <xf numFmtId="0" fontId="20" fillId="0" borderId="46" xfId="0" applyFont="1" applyBorder="1" applyAlignment="1" applyProtection="1">
      <alignment vertical="center"/>
      <protection/>
    </xf>
    <xf numFmtId="164" fontId="23" fillId="0" borderId="21" xfId="0" applyNumberFormat="1" applyFont="1" applyBorder="1" applyAlignment="1" applyProtection="1">
      <alignment vertical="center"/>
      <protection locked="0"/>
    </xf>
    <xf numFmtId="0" fontId="23" fillId="0" borderId="42" xfId="0" applyFont="1" applyBorder="1" applyAlignment="1" applyProtection="1">
      <alignment vertical="center"/>
      <protection/>
    </xf>
    <xf numFmtId="164" fontId="23" fillId="0" borderId="44" xfId="0" applyNumberFormat="1" applyFont="1" applyBorder="1" applyAlignment="1" applyProtection="1">
      <alignment vertical="center"/>
      <protection/>
    </xf>
    <xf numFmtId="0" fontId="20" fillId="0" borderId="35" xfId="0" applyFont="1" applyBorder="1" applyAlignment="1" applyProtection="1">
      <alignment vertical="center" wrapText="1"/>
      <protection/>
    </xf>
    <xf numFmtId="4" fontId="20" fillId="0" borderId="27" xfId="0" applyNumberFormat="1" applyFont="1" applyBorder="1" applyAlignment="1" applyProtection="1">
      <alignment vertical="center"/>
      <protection/>
    </xf>
    <xf numFmtId="164" fontId="23" fillId="0" borderId="44" xfId="0" applyNumberFormat="1" applyFont="1" applyBorder="1" applyAlignment="1" applyProtection="1">
      <alignment vertical="center"/>
      <protection locked="0"/>
    </xf>
    <xf numFmtId="0" fontId="20" fillId="0" borderId="45" xfId="0" applyFont="1" applyBorder="1" applyAlignment="1" applyProtection="1">
      <alignment vertical="center" wrapText="1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4" fillId="8" borderId="0" xfId="0" applyFont="1" applyFill="1" applyAlignment="1" applyProtection="1">
      <alignment vertical="center" wrapText="1"/>
      <protection/>
    </xf>
    <xf numFmtId="0" fontId="23" fillId="0" borderId="0" xfId="0" applyFont="1" applyAlignment="1" applyProtection="1">
      <alignment horizontal="center" vertical="center" wrapText="1"/>
      <protection/>
    </xf>
    <xf numFmtId="0" fontId="23" fillId="4" borderId="47" xfId="0" applyFont="1" applyFill="1" applyBorder="1" applyAlignment="1" applyProtection="1">
      <alignment horizontal="center" vertical="center" wrapText="1"/>
      <protection/>
    </xf>
    <xf numFmtId="0" fontId="24" fillId="0" borderId="26" xfId="0" applyFont="1" applyBorder="1" applyAlignment="1" applyProtection="1">
      <alignment vertical="center" wrapText="1"/>
      <protection/>
    </xf>
    <xf numFmtId="0" fontId="23" fillId="0" borderId="27" xfId="0" applyFont="1" applyBorder="1" applyAlignment="1" applyProtection="1">
      <alignment horizontal="center" vertical="center" wrapText="1"/>
      <protection/>
    </xf>
    <xf numFmtId="164" fontId="20" fillId="0" borderId="27" xfId="53" applyNumberFormat="1" applyFont="1" applyBorder="1" applyAlignment="1" applyProtection="1">
      <alignment vertical="center" wrapText="1"/>
      <protection/>
    </xf>
    <xf numFmtId="164" fontId="20" fillId="0" borderId="15" xfId="53" applyNumberFormat="1" applyFont="1" applyBorder="1" applyAlignment="1" applyProtection="1">
      <alignment vertical="center" wrapText="1"/>
      <protection/>
    </xf>
    <xf numFmtId="164" fontId="20" fillId="0" borderId="14" xfId="53" applyNumberFormat="1" applyFont="1" applyBorder="1" applyAlignment="1" applyProtection="1">
      <alignment vertical="center" wrapText="1"/>
      <protection/>
    </xf>
    <xf numFmtId="164" fontId="20" fillId="0" borderId="13" xfId="53" applyNumberFormat="1" applyFont="1" applyBorder="1" applyAlignment="1" applyProtection="1">
      <alignment vertical="center" wrapText="1"/>
      <protection/>
    </xf>
    <xf numFmtId="0" fontId="23" fillId="0" borderId="0" xfId="0" applyFont="1" applyAlignment="1" applyProtection="1">
      <alignment vertical="center" wrapText="1"/>
      <protection/>
    </xf>
    <xf numFmtId="0" fontId="25" fillId="0" borderId="26" xfId="0" applyFont="1" applyBorder="1" applyAlignment="1" applyProtection="1">
      <alignment vertical="center" wrapText="1"/>
      <protection/>
    </xf>
    <xf numFmtId="164" fontId="20" fillId="0" borderId="27" xfId="53" applyNumberFormat="1" applyFont="1" applyBorder="1" applyAlignment="1" applyProtection="1">
      <alignment vertical="center" wrapText="1"/>
      <protection locked="0"/>
    </xf>
    <xf numFmtId="164" fontId="20" fillId="0" borderId="15" xfId="53" applyNumberFormat="1" applyFont="1" applyBorder="1" applyAlignment="1" applyProtection="1">
      <alignment vertical="center" wrapText="1"/>
      <protection locked="0"/>
    </xf>
    <xf numFmtId="164" fontId="20" fillId="0" borderId="14" xfId="53" applyNumberFormat="1" applyFont="1" applyBorder="1" applyAlignment="1" applyProtection="1">
      <alignment vertical="center" wrapText="1"/>
      <protection locked="0"/>
    </xf>
    <xf numFmtId="164" fontId="20" fillId="0" borderId="13" xfId="53" applyNumberFormat="1" applyFont="1" applyBorder="1" applyAlignment="1" applyProtection="1">
      <alignment vertical="center" wrapText="1"/>
      <protection locked="0"/>
    </xf>
    <xf numFmtId="0" fontId="25" fillId="0" borderId="14" xfId="0" applyFont="1" applyBorder="1" applyAlignment="1" applyProtection="1">
      <alignment vertical="center" wrapText="1"/>
      <protection locked="0"/>
    </xf>
    <xf numFmtId="0" fontId="25" fillId="0" borderId="26" xfId="0" applyFont="1" applyBorder="1" applyAlignment="1" applyProtection="1">
      <alignment vertical="center" wrapText="1"/>
      <protection locked="0"/>
    </xf>
    <xf numFmtId="0" fontId="20" fillId="0" borderId="27" xfId="0" applyFont="1" applyBorder="1" applyAlignment="1" applyProtection="1">
      <alignment horizontal="center" vertical="center" wrapText="1"/>
      <protection locked="0"/>
    </xf>
    <xf numFmtId="164" fontId="23" fillId="0" borderId="27" xfId="53" applyNumberFormat="1" applyFont="1" applyBorder="1" applyAlignment="1" applyProtection="1">
      <alignment vertical="center" wrapText="1"/>
      <protection/>
    </xf>
    <xf numFmtId="164" fontId="23" fillId="0" borderId="15" xfId="53" applyNumberFormat="1" applyFont="1" applyBorder="1" applyAlignment="1" applyProtection="1">
      <alignment vertical="center" wrapText="1"/>
      <protection/>
    </xf>
    <xf numFmtId="164" fontId="23" fillId="0" borderId="14" xfId="53" applyNumberFormat="1" applyFont="1" applyBorder="1" applyAlignment="1" applyProtection="1">
      <alignment vertical="center" wrapText="1"/>
      <protection/>
    </xf>
    <xf numFmtId="164" fontId="23" fillId="0" borderId="13" xfId="53" applyNumberFormat="1" applyFont="1" applyBorder="1" applyAlignment="1" applyProtection="1">
      <alignment vertical="center" wrapText="1"/>
      <protection/>
    </xf>
    <xf numFmtId="0" fontId="25" fillId="0" borderId="0" xfId="0" applyFont="1" applyFill="1" applyAlignment="1" applyProtection="1">
      <alignment vertical="center" wrapText="1"/>
      <protection/>
    </xf>
    <xf numFmtId="164" fontId="19" fillId="0" borderId="0" xfId="0" applyNumberFormat="1" applyFont="1" applyAlignment="1">
      <alignment vertical="center"/>
    </xf>
    <xf numFmtId="164" fontId="20" fillId="24" borderId="27" xfId="0" applyNumberFormat="1" applyFont="1" applyFill="1" applyBorder="1" applyAlignment="1" applyProtection="1">
      <alignment vertical="center"/>
      <protection locked="0"/>
    </xf>
    <xf numFmtId="0" fontId="24" fillId="0" borderId="31" xfId="0" applyFont="1" applyBorder="1" applyAlignment="1" applyProtection="1">
      <alignment vertical="center" wrapText="1"/>
      <protection/>
    </xf>
    <xf numFmtId="0" fontId="23" fillId="0" borderId="32" xfId="0" applyFont="1" applyBorder="1" applyAlignment="1" applyProtection="1">
      <alignment horizontal="center" vertical="center" wrapText="1"/>
      <protection/>
    </xf>
    <xf numFmtId="164" fontId="23" fillId="0" borderId="32" xfId="53" applyNumberFormat="1" applyFont="1" applyBorder="1" applyAlignment="1" applyProtection="1">
      <alignment vertical="center" wrapText="1"/>
      <protection/>
    </xf>
    <xf numFmtId="164" fontId="23" fillId="0" borderId="18" xfId="53" applyNumberFormat="1" applyFont="1" applyBorder="1" applyAlignment="1" applyProtection="1">
      <alignment vertical="center" wrapText="1"/>
      <protection/>
    </xf>
    <xf numFmtId="164" fontId="23" fillId="0" borderId="17" xfId="53" applyNumberFormat="1" applyFont="1" applyBorder="1" applyAlignment="1" applyProtection="1">
      <alignment vertical="center" wrapText="1"/>
      <protection/>
    </xf>
    <xf numFmtId="164" fontId="23" fillId="0" borderId="19" xfId="53" applyNumberFormat="1" applyFont="1" applyBorder="1" applyAlignment="1" applyProtection="1">
      <alignment vertical="center" wrapText="1"/>
      <protection/>
    </xf>
    <xf numFmtId="0" fontId="19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165" fontId="28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/>
    </xf>
    <xf numFmtId="0" fontId="21" fillId="0" borderId="52" xfId="0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19" fillId="24" borderId="53" xfId="0" applyFont="1" applyFill="1" applyBorder="1" applyAlignment="1" applyProtection="1">
      <alignment horizontal="left" vertical="center" wrapText="1"/>
      <protection locked="0"/>
    </xf>
    <xf numFmtId="0" fontId="19" fillId="24" borderId="54" xfId="0" applyFont="1" applyFill="1" applyBorder="1" applyAlignment="1" applyProtection="1">
      <alignment horizontal="center" vertical="center"/>
      <protection locked="0"/>
    </xf>
    <xf numFmtId="0" fontId="19" fillId="24" borderId="10" xfId="0" applyFont="1" applyFill="1" applyBorder="1" applyAlignment="1" applyProtection="1">
      <alignment vertical="center"/>
      <protection locked="0"/>
    </xf>
    <xf numFmtId="164" fontId="20" fillId="24" borderId="21" xfId="0" applyNumberFormat="1" applyFont="1" applyFill="1" applyBorder="1" applyAlignment="1" applyProtection="1">
      <alignment vertical="center"/>
      <protection locked="0"/>
    </xf>
    <xf numFmtId="0" fontId="19" fillId="24" borderId="14" xfId="0" applyFont="1" applyFill="1" applyBorder="1" applyAlignment="1" applyProtection="1">
      <alignment vertical="center"/>
      <protection locked="0"/>
    </xf>
    <xf numFmtId="164" fontId="20" fillId="24" borderId="13" xfId="0" applyNumberFormat="1" applyFont="1" applyFill="1" applyBorder="1" applyAlignment="1" applyProtection="1">
      <alignment vertical="center"/>
      <protection locked="0"/>
    </xf>
    <xf numFmtId="0" fontId="19" fillId="24" borderId="17" xfId="0" applyFont="1" applyFill="1" applyBorder="1" applyAlignment="1" applyProtection="1">
      <alignment vertical="center"/>
      <protection locked="0"/>
    </xf>
    <xf numFmtId="164" fontId="20" fillId="24" borderId="19" xfId="0" applyNumberFormat="1" applyFont="1" applyFill="1" applyBorder="1" applyAlignment="1" applyProtection="1">
      <alignment vertical="center"/>
      <protection locked="0"/>
    </xf>
    <xf numFmtId="0" fontId="21" fillId="24" borderId="53" xfId="0" applyFont="1" applyFill="1" applyBorder="1" applyAlignment="1" applyProtection="1">
      <alignment vertical="center"/>
      <protection locked="0"/>
    </xf>
    <xf numFmtId="164" fontId="23" fillId="24" borderId="54" xfId="0" applyNumberFormat="1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4" fillId="8" borderId="0" xfId="0" applyFont="1" applyFill="1" applyAlignment="1">
      <alignment vertical="center"/>
    </xf>
    <xf numFmtId="0" fontId="33" fillId="0" borderId="33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5" fillId="0" borderId="35" xfId="0" applyFont="1" applyBorder="1" applyAlignment="1">
      <alignment vertical="center"/>
    </xf>
    <xf numFmtId="0" fontId="36" fillId="0" borderId="27" xfId="0" applyFont="1" applyBorder="1" applyAlignment="1">
      <alignment vertical="center"/>
    </xf>
    <xf numFmtId="164" fontId="23" fillId="0" borderId="27" xfId="53" applyNumberFormat="1" applyFont="1" applyBorder="1" applyAlignment="1" applyProtection="1">
      <alignment vertical="center" wrapText="1"/>
      <protection locked="0"/>
    </xf>
    <xf numFmtId="164" fontId="23" fillId="0" borderId="13" xfId="53" applyNumberFormat="1" applyFont="1" applyBorder="1" applyAlignment="1" applyProtection="1">
      <alignment vertical="center" wrapText="1"/>
      <protection locked="0"/>
    </xf>
    <xf numFmtId="0" fontId="35" fillId="0" borderId="0" xfId="0" applyFont="1" applyAlignment="1">
      <alignment vertical="center"/>
    </xf>
    <xf numFmtId="0" fontId="33" fillId="0" borderId="35" xfId="0" applyFont="1" applyBorder="1" applyAlignment="1">
      <alignment vertical="center"/>
    </xf>
    <xf numFmtId="0" fontId="37" fillId="0" borderId="27" xfId="0" applyFont="1" applyBorder="1" applyAlignment="1">
      <alignment vertical="center"/>
    </xf>
    <xf numFmtId="0" fontId="35" fillId="0" borderId="45" xfId="0" applyFont="1" applyBorder="1" applyAlignment="1">
      <alignment vertical="center"/>
    </xf>
    <xf numFmtId="0" fontId="36" fillId="0" borderId="32" xfId="0" applyFont="1" applyBorder="1" applyAlignment="1">
      <alignment vertical="center"/>
    </xf>
    <xf numFmtId="164" fontId="23" fillId="0" borderId="32" xfId="53" applyNumberFormat="1" applyFont="1" applyBorder="1" applyAlignment="1" applyProtection="1">
      <alignment vertical="center" wrapText="1"/>
      <protection locked="0"/>
    </xf>
    <xf numFmtId="164" fontId="23" fillId="0" borderId="19" xfId="53" applyNumberFormat="1" applyFont="1" applyBorder="1" applyAlignment="1" applyProtection="1">
      <alignment vertical="center" wrapText="1"/>
      <protection locked="0"/>
    </xf>
    <xf numFmtId="0" fontId="38" fillId="0" borderId="0" xfId="0" applyFont="1" applyAlignment="1">
      <alignment vertical="center"/>
    </xf>
    <xf numFmtId="0" fontId="0" fillId="0" borderId="0" xfId="0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5" fillId="0" borderId="27" xfId="0" applyFont="1" applyBorder="1" applyAlignment="1" applyProtection="1">
      <alignment horizontal="center"/>
      <protection/>
    </xf>
    <xf numFmtId="0" fontId="25" fillId="0" borderId="27" xfId="0" applyFont="1" applyBorder="1" applyAlignment="1" applyProtection="1">
      <alignment horizontal="center" vertical="top" wrapText="1"/>
      <protection/>
    </xf>
    <xf numFmtId="0" fontId="25" fillId="0" borderId="43" xfId="0" applyFont="1" applyBorder="1" applyAlignment="1" applyProtection="1">
      <alignment horizontal="center"/>
      <protection/>
    </xf>
    <xf numFmtId="0" fontId="25" fillId="0" borderId="35" xfId="0" applyFont="1" applyBorder="1" applyAlignment="1" applyProtection="1">
      <alignment/>
      <protection/>
    </xf>
    <xf numFmtId="165" fontId="20" fillId="0" borderId="27" xfId="0" applyNumberFormat="1" applyFont="1" applyBorder="1" applyAlignment="1" applyProtection="1">
      <alignment/>
      <protection locked="0"/>
    </xf>
    <xf numFmtId="165" fontId="20" fillId="8" borderId="27" xfId="0" applyNumberFormat="1" applyFont="1" applyFill="1" applyBorder="1" applyAlignment="1" applyProtection="1">
      <alignment/>
      <protection locked="0"/>
    </xf>
    <xf numFmtId="165" fontId="20" fillId="0" borderId="13" xfId="0" applyNumberFormat="1" applyFont="1" applyBorder="1" applyAlignment="1" applyProtection="1">
      <alignment/>
      <protection/>
    </xf>
    <xf numFmtId="165" fontId="20" fillId="0" borderId="27" xfId="0" applyNumberFormat="1" applyFont="1" applyBorder="1" applyAlignment="1" applyProtection="1">
      <alignment/>
      <protection/>
    </xf>
    <xf numFmtId="165" fontId="20" fillId="8" borderId="27" xfId="0" applyNumberFormat="1" applyFont="1" applyFill="1" applyBorder="1" applyAlignment="1" applyProtection="1">
      <alignment/>
      <protection/>
    </xf>
    <xf numFmtId="0" fontId="25" fillId="0" borderId="35" xfId="0" applyFont="1" applyFill="1" applyBorder="1" applyAlignment="1" applyProtection="1">
      <alignment/>
      <protection/>
    </xf>
    <xf numFmtId="0" fontId="25" fillId="0" borderId="35" xfId="0" applyFont="1" applyBorder="1" applyAlignment="1" applyProtection="1">
      <alignment/>
      <protection locked="0"/>
    </xf>
    <xf numFmtId="0" fontId="24" fillId="0" borderId="45" xfId="0" applyFont="1" applyBorder="1" applyAlignment="1" applyProtection="1">
      <alignment/>
      <protection/>
    </xf>
    <xf numFmtId="165" fontId="23" fillId="0" borderId="32" xfId="0" applyNumberFormat="1" applyFont="1" applyBorder="1" applyAlignment="1" applyProtection="1">
      <alignment/>
      <protection/>
    </xf>
    <xf numFmtId="165" fontId="23" fillId="8" borderId="32" xfId="0" applyNumberFormat="1" applyFont="1" applyFill="1" applyBorder="1" applyAlignment="1" applyProtection="1">
      <alignment/>
      <protection/>
    </xf>
    <xf numFmtId="165" fontId="23" fillId="0" borderId="19" xfId="0" applyNumberFormat="1" applyFont="1" applyBorder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0" fillId="8" borderId="0" xfId="0" applyFont="1" applyFill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5" fillId="0" borderId="13" xfId="0" applyFont="1" applyBorder="1" applyAlignment="1" applyProtection="1">
      <alignment horizontal="center" vertical="top" wrapText="1"/>
      <protection/>
    </xf>
    <xf numFmtId="165" fontId="20" fillId="8" borderId="15" xfId="0" applyNumberFormat="1" applyFont="1" applyFill="1" applyBorder="1" applyAlignment="1" applyProtection="1">
      <alignment/>
      <protection locked="0"/>
    </xf>
    <xf numFmtId="0" fontId="21" fillId="0" borderId="0" xfId="0" applyFont="1" applyAlignment="1" applyProtection="1">
      <alignment/>
      <protection/>
    </xf>
    <xf numFmtId="0" fontId="25" fillId="8" borderId="55" xfId="0" applyFont="1" applyFill="1" applyBorder="1" applyAlignment="1" applyProtection="1">
      <alignment horizontal="center"/>
      <protection/>
    </xf>
    <xf numFmtId="0" fontId="25" fillId="8" borderId="56" xfId="0" applyFont="1" applyFill="1" applyBorder="1" applyAlignment="1" applyProtection="1">
      <alignment horizontal="center" vertical="center" wrapText="1"/>
      <protection/>
    </xf>
    <xf numFmtId="0" fontId="25" fillId="8" borderId="57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20" fillId="8" borderId="35" xfId="0" applyFont="1" applyFill="1" applyBorder="1" applyAlignment="1" applyProtection="1">
      <alignment horizontal="center" vertical="center" wrapText="1"/>
      <protection/>
    </xf>
    <xf numFmtId="0" fontId="20" fillId="8" borderId="13" xfId="0" applyFont="1" applyFill="1" applyBorder="1" applyAlignment="1" applyProtection="1">
      <alignment horizontal="center" vertical="center" wrapText="1"/>
      <protection/>
    </xf>
    <xf numFmtId="0" fontId="20" fillId="8" borderId="42" xfId="0" applyFont="1" applyFill="1" applyBorder="1" applyAlignment="1" applyProtection="1">
      <alignment horizontal="center" vertical="center" wrapText="1"/>
      <protection/>
    </xf>
    <xf numFmtId="0" fontId="20" fillId="8" borderId="44" xfId="0" applyFont="1" applyFill="1" applyBorder="1" applyAlignment="1" applyProtection="1">
      <alignment horizontal="center" vertical="center" wrapText="1"/>
      <protection/>
    </xf>
    <xf numFmtId="0" fontId="0" fillId="8" borderId="58" xfId="0" applyFill="1" applyBorder="1" applyAlignment="1">
      <alignment/>
    </xf>
    <xf numFmtId="0" fontId="20" fillId="8" borderId="42" xfId="0" applyFont="1" applyFill="1" applyBorder="1" applyAlignment="1" applyProtection="1">
      <alignment horizontal="center" vertical="center"/>
      <protection/>
    </xf>
    <xf numFmtId="0" fontId="20" fillId="8" borderId="44" xfId="0" applyFont="1" applyFill="1" applyBorder="1" applyAlignment="1" applyProtection="1">
      <alignment horizontal="center" vertical="center"/>
      <protection/>
    </xf>
    <xf numFmtId="0" fontId="25" fillId="8" borderId="14" xfId="0" applyFont="1" applyFill="1" applyBorder="1" applyAlignment="1" applyProtection="1">
      <alignment/>
      <protection/>
    </xf>
    <xf numFmtId="165" fontId="20" fillId="8" borderId="35" xfId="0" applyNumberFormat="1" applyFont="1" applyFill="1" applyBorder="1" applyAlignment="1" applyProtection="1">
      <alignment/>
      <protection locked="0"/>
    </xf>
    <xf numFmtId="165" fontId="20" fillId="8" borderId="13" xfId="0" applyNumberFormat="1" applyFont="1" applyFill="1" applyBorder="1" applyAlignment="1" applyProtection="1">
      <alignment/>
      <protection locked="0"/>
    </xf>
    <xf numFmtId="165" fontId="20" fillId="8" borderId="56" xfId="0" applyNumberFormat="1" applyFont="1" applyFill="1" applyBorder="1" applyAlignment="1" applyProtection="1">
      <alignment/>
      <protection locked="0"/>
    </xf>
    <xf numFmtId="165" fontId="20" fillId="8" borderId="59" xfId="0" applyNumberFormat="1" applyFont="1" applyFill="1" applyBorder="1" applyAlignment="1" applyProtection="1">
      <alignment/>
      <protection/>
    </xf>
    <xf numFmtId="165" fontId="20" fillId="8" borderId="35" xfId="0" applyNumberFormat="1" applyFont="1" applyFill="1" applyBorder="1" applyAlignment="1" applyProtection="1">
      <alignment/>
      <protection/>
    </xf>
    <xf numFmtId="165" fontId="20" fillId="8" borderId="13" xfId="0" applyNumberFormat="1" applyFont="1" applyFill="1" applyBorder="1" applyAlignment="1" applyProtection="1">
      <alignment/>
      <protection/>
    </xf>
    <xf numFmtId="165" fontId="20" fillId="8" borderId="56" xfId="0" applyNumberFormat="1" applyFont="1" applyFill="1" applyBorder="1" applyAlignment="1" applyProtection="1">
      <alignment/>
      <protection/>
    </xf>
    <xf numFmtId="0" fontId="25" fillId="8" borderId="14" xfId="0" applyFont="1" applyFill="1" applyBorder="1" applyAlignment="1" applyProtection="1">
      <alignment/>
      <protection locked="0"/>
    </xf>
    <xf numFmtId="0" fontId="24" fillId="8" borderId="17" xfId="0" applyFont="1" applyFill="1" applyBorder="1" applyAlignment="1" applyProtection="1">
      <alignment/>
      <protection/>
    </xf>
    <xf numFmtId="165" fontId="23" fillId="8" borderId="45" xfId="0" applyNumberFormat="1" applyFont="1" applyFill="1" applyBorder="1" applyAlignment="1" applyProtection="1">
      <alignment/>
      <protection/>
    </xf>
    <xf numFmtId="165" fontId="23" fillId="8" borderId="19" xfId="0" applyNumberFormat="1" applyFont="1" applyFill="1" applyBorder="1" applyAlignment="1" applyProtection="1">
      <alignment/>
      <protection/>
    </xf>
    <xf numFmtId="165" fontId="23" fillId="8" borderId="60" xfId="0" applyNumberFormat="1" applyFont="1" applyFill="1" applyBorder="1" applyAlignment="1" applyProtection="1">
      <alignment/>
      <protection/>
    </xf>
    <xf numFmtId="165" fontId="23" fillId="8" borderId="61" xfId="0" applyNumberFormat="1" applyFont="1" applyFill="1" applyBorder="1" applyAlignment="1" applyProtection="1">
      <alignment/>
      <protection/>
    </xf>
    <xf numFmtId="0" fontId="25" fillId="8" borderId="33" xfId="0" applyFont="1" applyFill="1" applyBorder="1" applyAlignment="1" applyProtection="1">
      <alignment horizontal="center"/>
      <protection/>
    </xf>
    <xf numFmtId="0" fontId="25" fillId="8" borderId="21" xfId="0" applyFont="1" applyFill="1" applyBorder="1" applyAlignment="1" applyProtection="1">
      <alignment horizontal="center"/>
      <protection/>
    </xf>
    <xf numFmtId="0" fontId="25" fillId="8" borderId="10" xfId="0" applyFont="1" applyFill="1" applyBorder="1" applyAlignment="1" applyProtection="1">
      <alignment horizontal="center"/>
      <protection/>
    </xf>
    <xf numFmtId="0" fontId="25" fillId="8" borderId="35" xfId="0" applyFont="1" applyFill="1" applyBorder="1" applyAlignment="1" applyProtection="1">
      <alignment horizontal="center" vertical="center" wrapText="1"/>
      <protection/>
    </xf>
    <xf numFmtId="0" fontId="25" fillId="8" borderId="13" xfId="0" applyFont="1" applyFill="1" applyBorder="1" applyAlignment="1" applyProtection="1">
      <alignment horizontal="center" vertical="center" wrapText="1"/>
      <protection/>
    </xf>
    <xf numFmtId="0" fontId="25" fillId="8" borderId="14" xfId="0" applyFont="1" applyFill="1" applyBorder="1" applyAlignment="1" applyProtection="1">
      <alignment horizontal="center" vertical="center" wrapText="1"/>
      <protection/>
    </xf>
    <xf numFmtId="165" fontId="20" fillId="8" borderId="14" xfId="0" applyNumberFormat="1" applyFont="1" applyFill="1" applyBorder="1" applyAlignment="1" applyProtection="1">
      <alignment/>
      <protection locked="0"/>
    </xf>
    <xf numFmtId="165" fontId="20" fillId="8" borderId="14" xfId="0" applyNumberFormat="1" applyFont="1" applyFill="1" applyBorder="1" applyAlignment="1" applyProtection="1">
      <alignment/>
      <protection/>
    </xf>
    <xf numFmtId="165" fontId="23" fillId="8" borderId="17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5" fillId="0" borderId="13" xfId="0" applyFont="1" applyBorder="1" applyAlignment="1" applyProtection="1">
      <alignment horizontal="center"/>
      <protection/>
    </xf>
    <xf numFmtId="0" fontId="25" fillId="0" borderId="0" xfId="0" applyFont="1" applyAlignment="1" applyProtection="1">
      <alignment horizontal="center"/>
      <protection/>
    </xf>
    <xf numFmtId="49" fontId="20" fillId="7" borderId="27" xfId="0" applyNumberFormat="1" applyFont="1" applyFill="1" applyBorder="1" applyAlignment="1" applyProtection="1">
      <alignment/>
      <protection locked="0"/>
    </xf>
    <xf numFmtId="49" fontId="25" fillId="7" borderId="29" xfId="0" applyNumberFormat="1" applyFont="1" applyFill="1" applyBorder="1" applyAlignment="1" applyProtection="1">
      <alignment vertical="top" wrapText="1"/>
      <protection locked="0"/>
    </xf>
    <xf numFmtId="165" fontId="25" fillId="7" borderId="29" xfId="0" applyNumberFormat="1" applyFont="1" applyFill="1" applyBorder="1" applyAlignment="1" applyProtection="1">
      <alignment vertical="top" wrapText="1"/>
      <protection locked="0"/>
    </xf>
    <xf numFmtId="0" fontId="25" fillId="7" borderId="29" xfId="0" applyFont="1" applyFill="1" applyBorder="1" applyAlignment="1" applyProtection="1">
      <alignment vertical="top" wrapText="1"/>
      <protection locked="0"/>
    </xf>
    <xf numFmtId="0" fontId="25" fillId="7" borderId="30" xfId="0" applyFont="1" applyFill="1" applyBorder="1" applyAlignment="1" applyProtection="1">
      <alignment vertical="top" wrapText="1"/>
      <protection locked="0"/>
    </xf>
    <xf numFmtId="0" fontId="25" fillId="0" borderId="0" xfId="0" applyFont="1" applyAlignment="1" applyProtection="1">
      <alignment/>
      <protection locked="0"/>
    </xf>
    <xf numFmtId="49" fontId="25" fillId="7" borderId="62" xfId="0" applyNumberFormat="1" applyFont="1" applyFill="1" applyBorder="1" applyAlignment="1" applyProtection="1">
      <alignment vertical="top"/>
      <protection locked="0"/>
    </xf>
    <xf numFmtId="49" fontId="25" fillId="7" borderId="45" xfId="0" applyNumberFormat="1" applyFont="1" applyFill="1" applyBorder="1" applyAlignment="1" applyProtection="1">
      <alignment/>
      <protection locked="0"/>
    </xf>
    <xf numFmtId="49" fontId="25" fillId="7" borderId="32" xfId="0" applyNumberFormat="1" applyFont="1" applyFill="1" applyBorder="1" applyAlignment="1" applyProtection="1">
      <alignment/>
      <protection locked="0"/>
    </xf>
    <xf numFmtId="165" fontId="25" fillId="7" borderId="32" xfId="0" applyNumberFormat="1" applyFont="1" applyFill="1" applyBorder="1" applyAlignment="1" applyProtection="1">
      <alignment/>
      <protection locked="0"/>
    </xf>
    <xf numFmtId="0" fontId="25" fillId="7" borderId="32" xfId="0" applyFont="1" applyFill="1" applyBorder="1" applyAlignment="1" applyProtection="1">
      <alignment/>
      <protection locked="0"/>
    </xf>
    <xf numFmtId="0" fontId="25" fillId="7" borderId="19" xfId="0" applyFont="1" applyFill="1" applyBorder="1" applyAlignment="1" applyProtection="1">
      <alignment/>
      <protection locked="0"/>
    </xf>
    <xf numFmtId="165" fontId="25" fillId="0" borderId="0" xfId="0" applyNumberFormat="1" applyFont="1" applyAlignment="1" applyProtection="1">
      <alignment/>
      <protection locked="0"/>
    </xf>
    <xf numFmtId="0" fontId="25" fillId="0" borderId="27" xfId="0" applyFont="1" applyBorder="1" applyAlignment="1" applyProtection="1">
      <alignment/>
      <protection/>
    </xf>
    <xf numFmtId="0" fontId="25" fillId="0" borderId="27" xfId="0" applyFont="1" applyBorder="1" applyAlignment="1" applyProtection="1">
      <alignment horizontal="right"/>
      <protection/>
    </xf>
    <xf numFmtId="0" fontId="25" fillId="0" borderId="13" xfId="0" applyFont="1" applyBorder="1" applyAlignment="1" applyProtection="1">
      <alignment horizontal="right"/>
      <protection/>
    </xf>
    <xf numFmtId="0" fontId="25" fillId="0" borderId="63" xfId="0" applyFont="1" applyBorder="1" applyAlignment="1" applyProtection="1">
      <alignment horizontal="center" vertical="top" wrapText="1"/>
      <protection/>
    </xf>
    <xf numFmtId="0" fontId="25" fillId="0" borderId="64" xfId="0" applyFont="1" applyBorder="1" applyAlignment="1" applyProtection="1">
      <alignment horizontal="center" vertical="top" wrapText="1"/>
      <protection/>
    </xf>
    <xf numFmtId="0" fontId="25" fillId="0" borderId="43" xfId="0" applyFont="1" applyBorder="1" applyAlignment="1" applyProtection="1">
      <alignment/>
      <protection/>
    </xf>
    <xf numFmtId="0" fontId="25" fillId="0" borderId="27" xfId="0" applyFont="1" applyBorder="1" applyAlignment="1" applyProtection="1">
      <alignment horizontal="right" vertical="top" wrapText="1"/>
      <protection/>
    </xf>
    <xf numFmtId="0" fontId="25" fillId="7" borderId="62" xfId="0" applyFont="1" applyFill="1" applyBorder="1" applyAlignment="1" applyProtection="1">
      <alignment horizontal="center" vertical="top"/>
      <protection locked="0"/>
    </xf>
    <xf numFmtId="0" fontId="25" fillId="7" borderId="29" xfId="0" applyFont="1" applyFill="1" applyBorder="1" applyAlignment="1" applyProtection="1">
      <alignment horizontal="center" vertical="top"/>
      <protection locked="0"/>
    </xf>
    <xf numFmtId="164" fontId="25" fillId="7" borderId="27" xfId="0" applyNumberFormat="1" applyFont="1" applyFill="1" applyBorder="1" applyAlignment="1" applyProtection="1">
      <alignment/>
      <protection locked="0"/>
    </xf>
    <xf numFmtId="164" fontId="25" fillId="7" borderId="29" xfId="0" applyNumberFormat="1" applyFont="1" applyFill="1" applyBorder="1" applyAlignment="1" applyProtection="1">
      <alignment horizontal="center" vertical="top" wrapText="1"/>
      <protection locked="0"/>
    </xf>
    <xf numFmtId="164" fontId="25" fillId="7" borderId="27" xfId="0" applyNumberFormat="1" applyFont="1" applyFill="1" applyBorder="1" applyAlignment="1" applyProtection="1">
      <alignment horizontal="right" vertical="top" wrapText="1"/>
      <protection locked="0"/>
    </xf>
    <xf numFmtId="164" fontId="25" fillId="7" borderId="29" xfId="0" applyNumberFormat="1" applyFont="1" applyFill="1" applyBorder="1" applyAlignment="1" applyProtection="1">
      <alignment horizontal="right" vertical="top" wrapText="1"/>
      <protection locked="0"/>
    </xf>
    <xf numFmtId="164" fontId="25" fillId="7" borderId="29" xfId="0" applyNumberFormat="1" applyFont="1" applyFill="1" applyBorder="1" applyAlignment="1" applyProtection="1">
      <alignment horizontal="center"/>
      <protection locked="0"/>
    </xf>
    <xf numFmtId="164" fontId="25" fillId="7" borderId="30" xfId="0" applyNumberFormat="1" applyFont="1" applyFill="1" applyBorder="1" applyAlignment="1" applyProtection="1">
      <alignment horizontal="center" vertical="top" wrapText="1"/>
      <protection locked="0"/>
    </xf>
    <xf numFmtId="164" fontId="25" fillId="7" borderId="43" xfId="0" applyNumberFormat="1" applyFont="1" applyFill="1" applyBorder="1" applyAlignment="1" applyProtection="1">
      <alignment/>
      <protection locked="0"/>
    </xf>
    <xf numFmtId="164" fontId="25" fillId="7" borderId="47" xfId="0" applyNumberFormat="1" applyFont="1" applyFill="1" applyBorder="1" applyAlignment="1" applyProtection="1">
      <alignment/>
      <protection locked="0"/>
    </xf>
    <xf numFmtId="164" fontId="25" fillId="7" borderId="47" xfId="0" applyNumberFormat="1" applyFont="1" applyFill="1" applyBorder="1" applyAlignment="1" applyProtection="1">
      <alignment horizontal="right" vertical="top" wrapText="1"/>
      <protection locked="0"/>
    </xf>
    <xf numFmtId="0" fontId="25" fillId="7" borderId="45" xfId="0" applyFont="1" applyFill="1" applyBorder="1" applyAlignment="1" applyProtection="1">
      <alignment/>
      <protection locked="0"/>
    </xf>
    <xf numFmtId="164" fontId="25" fillId="7" borderId="50" xfId="0" applyNumberFormat="1" applyFont="1" applyFill="1" applyBorder="1" applyAlignment="1" applyProtection="1">
      <alignment/>
      <protection locked="0"/>
    </xf>
    <xf numFmtId="164" fontId="25" fillId="7" borderId="32" xfId="0" applyNumberFormat="1" applyFont="1" applyFill="1" applyBorder="1" applyAlignment="1" applyProtection="1">
      <alignment/>
      <protection locked="0"/>
    </xf>
    <xf numFmtId="164" fontId="25" fillId="7" borderId="19" xfId="0" applyNumberFormat="1" applyFont="1" applyFill="1" applyBorder="1" applyAlignment="1" applyProtection="1">
      <alignment/>
      <protection locked="0"/>
    </xf>
    <xf numFmtId="164" fontId="25" fillId="0" borderId="0" xfId="0" applyNumberFormat="1" applyFont="1" applyAlignment="1" applyProtection="1">
      <alignment/>
      <protection locked="0"/>
    </xf>
    <xf numFmtId="0" fontId="25" fillId="0" borderId="27" xfId="0" applyFont="1" applyBorder="1" applyAlignment="1" applyProtection="1">
      <alignment horizontal="left"/>
      <protection/>
    </xf>
    <xf numFmtId="0" fontId="25" fillId="0" borderId="13" xfId="0" applyFont="1" applyBorder="1" applyAlignment="1" applyProtection="1">
      <alignment/>
      <protection/>
    </xf>
    <xf numFmtId="0" fontId="25" fillId="7" borderId="62" xfId="0" applyFont="1" applyFill="1" applyBorder="1" applyAlignment="1" applyProtection="1">
      <alignment horizontal="left" vertical="top"/>
      <protection locked="0"/>
    </xf>
    <xf numFmtId="0" fontId="25" fillId="7" borderId="29" xfId="0" applyFont="1" applyFill="1" applyBorder="1" applyAlignment="1" applyProtection="1">
      <alignment horizontal="left" vertical="top"/>
      <protection locked="0"/>
    </xf>
    <xf numFmtId="0" fontId="25" fillId="7" borderId="29" xfId="0" applyFont="1" applyFill="1" applyBorder="1" applyAlignment="1" applyProtection="1">
      <alignment horizontal="left" vertical="top" wrapText="1"/>
      <protection locked="0"/>
    </xf>
    <xf numFmtId="164" fontId="25" fillId="7" borderId="30" xfId="0" applyNumberFormat="1" applyFont="1" applyFill="1" applyBorder="1" applyAlignment="1" applyProtection="1">
      <alignment vertical="top" wrapText="1"/>
      <protection locked="0"/>
    </xf>
    <xf numFmtId="0" fontId="25" fillId="0" borderId="35" xfId="0" applyFont="1" applyBorder="1" applyAlignment="1" applyProtection="1">
      <alignment horizontal="center"/>
      <protection/>
    </xf>
    <xf numFmtId="0" fontId="25" fillId="7" borderId="62" xfId="0" applyFont="1" applyFill="1" applyBorder="1" applyAlignment="1" applyProtection="1">
      <alignment horizontal="right"/>
      <protection locked="0"/>
    </xf>
    <xf numFmtId="0" fontId="25" fillId="7" borderId="29" xfId="0" applyFont="1" applyFill="1" applyBorder="1" applyAlignment="1" applyProtection="1">
      <alignment horizontal="right"/>
      <protection locked="0"/>
    </xf>
    <xf numFmtId="0" fontId="25" fillId="7" borderId="29" xfId="0" applyFont="1" applyFill="1" applyBorder="1" applyAlignment="1" applyProtection="1">
      <alignment horizontal="left"/>
      <protection locked="0"/>
    </xf>
    <xf numFmtId="0" fontId="25" fillId="7" borderId="30" xfId="0" applyFont="1" applyFill="1" applyBorder="1" applyAlignment="1" applyProtection="1">
      <alignment/>
      <protection locked="0"/>
    </xf>
    <xf numFmtId="0" fontId="25" fillId="7" borderId="27" xfId="0" applyFont="1" applyFill="1" applyBorder="1" applyAlignment="1" applyProtection="1">
      <alignment horizontal="right"/>
      <protection locked="0"/>
    </xf>
    <xf numFmtId="0" fontId="25" fillId="7" borderId="27" xfId="0" applyFont="1" applyFill="1" applyBorder="1" applyAlignment="1" applyProtection="1">
      <alignment/>
      <protection locked="0"/>
    </xf>
    <xf numFmtId="0" fontId="25" fillId="7" borderId="13" xfId="0" applyFont="1" applyFill="1" applyBorder="1" applyAlignment="1" applyProtection="1">
      <alignment/>
      <protection locked="0"/>
    </xf>
    <xf numFmtId="0" fontId="25" fillId="7" borderId="32" xfId="0" applyFont="1" applyFill="1" applyBorder="1" applyAlignment="1" applyProtection="1">
      <alignment horizontal="right"/>
      <protection locked="0"/>
    </xf>
    <xf numFmtId="0" fontId="25" fillId="0" borderId="0" xfId="0" applyFont="1" applyBorder="1" applyAlignment="1" applyProtection="1">
      <alignment horizontal="right"/>
      <protection locked="0"/>
    </xf>
    <xf numFmtId="0" fontId="25" fillId="0" borderId="0" xfId="0" applyFont="1" applyBorder="1" applyAlignment="1" applyProtection="1">
      <alignment/>
      <protection locked="0"/>
    </xf>
    <xf numFmtId="0" fontId="25" fillId="0" borderId="35" xfId="0" applyFont="1" applyBorder="1" applyAlignment="1" applyProtection="1">
      <alignment horizontal="center" vertical="top" wrapText="1"/>
      <protection/>
    </xf>
    <xf numFmtId="0" fontId="25" fillId="0" borderId="0" xfId="0" applyFont="1" applyAlignment="1" applyProtection="1">
      <alignment horizontal="center" wrapText="1"/>
      <protection/>
    </xf>
    <xf numFmtId="0" fontId="25" fillId="7" borderId="35" xfId="0" applyFont="1" applyFill="1" applyBorder="1" applyAlignment="1" applyProtection="1">
      <alignment/>
      <protection locked="0"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164" fontId="42" fillId="7" borderId="65" xfId="0" applyNumberFormat="1" applyFont="1" applyFill="1" applyBorder="1" applyAlignment="1" applyProtection="1">
      <alignment vertical="center" wrapText="1"/>
      <protection/>
    </xf>
    <xf numFmtId="164" fontId="42" fillId="7" borderId="33" xfId="0" applyNumberFormat="1" applyFont="1" applyFill="1" applyBorder="1" applyAlignment="1" applyProtection="1">
      <alignment vertical="center" wrapText="1"/>
      <protection/>
    </xf>
    <xf numFmtId="164" fontId="42" fillId="7" borderId="24" xfId="0" applyNumberFormat="1" applyFont="1" applyFill="1" applyBorder="1" applyAlignment="1" applyProtection="1">
      <alignment horizontal="center" vertical="center" wrapText="1"/>
      <protection/>
    </xf>
    <xf numFmtId="164" fontId="36" fillId="7" borderId="24" xfId="0" applyNumberFormat="1" applyFont="1" applyFill="1" applyBorder="1" applyAlignment="1" applyProtection="1">
      <alignment vertical="center" wrapText="1"/>
      <protection/>
    </xf>
    <xf numFmtId="164" fontId="42" fillId="7" borderId="21" xfId="0" applyNumberFormat="1" applyFont="1" applyFill="1" applyBorder="1" applyAlignment="1" applyProtection="1">
      <alignment vertical="center" wrapText="1"/>
      <protection/>
    </xf>
    <xf numFmtId="164" fontId="43" fillId="0" borderId="0" xfId="0" applyNumberFormat="1" applyFont="1" applyAlignment="1" applyProtection="1">
      <alignment vertical="center" wrapText="1"/>
      <protection/>
    </xf>
    <xf numFmtId="164" fontId="42" fillId="7" borderId="66" xfId="0" applyNumberFormat="1" applyFont="1" applyFill="1" applyBorder="1" applyAlignment="1" applyProtection="1">
      <alignment vertical="center" wrapText="1"/>
      <protection/>
    </xf>
    <xf numFmtId="164" fontId="44" fillId="7" borderId="35" xfId="0" applyNumberFormat="1" applyFont="1" applyFill="1" applyBorder="1" applyAlignment="1" applyProtection="1">
      <alignment vertical="center" wrapText="1"/>
      <protection/>
    </xf>
    <xf numFmtId="164" fontId="42" fillId="7" borderId="27" xfId="0" applyNumberFormat="1" applyFont="1" applyFill="1" applyBorder="1" applyAlignment="1" applyProtection="1">
      <alignment horizontal="center" vertical="center" wrapText="1"/>
      <protection/>
    </xf>
    <xf numFmtId="164" fontId="36" fillId="7" borderId="27" xfId="0" applyNumberFormat="1" applyFont="1" applyFill="1" applyBorder="1" applyAlignment="1" applyProtection="1">
      <alignment vertical="center" wrapText="1"/>
      <protection/>
    </xf>
    <xf numFmtId="164" fontId="42" fillId="7" borderId="13" xfId="0" applyNumberFormat="1" applyFont="1" applyFill="1" applyBorder="1" applyAlignment="1" applyProtection="1">
      <alignment vertical="center" wrapText="1"/>
      <protection/>
    </xf>
    <xf numFmtId="164" fontId="42" fillId="7" borderId="35" xfId="0" applyNumberFormat="1" applyFont="1" applyFill="1" applyBorder="1" applyAlignment="1" applyProtection="1">
      <alignment vertical="center" wrapText="1"/>
      <protection/>
    </xf>
    <xf numFmtId="164" fontId="42" fillId="7" borderId="67" xfId="0" applyNumberFormat="1" applyFont="1" applyFill="1" applyBorder="1" applyAlignment="1" applyProtection="1">
      <alignment vertical="center" wrapText="1"/>
      <protection/>
    </xf>
    <xf numFmtId="164" fontId="42" fillId="7" borderId="45" xfId="0" applyNumberFormat="1" applyFont="1" applyFill="1" applyBorder="1" applyAlignment="1" applyProtection="1">
      <alignment vertical="center" wrapText="1"/>
      <protection/>
    </xf>
    <xf numFmtId="164" fontId="42" fillId="7" borderId="32" xfId="0" applyNumberFormat="1" applyFont="1" applyFill="1" applyBorder="1" applyAlignment="1" applyProtection="1">
      <alignment horizontal="center" vertical="center" wrapText="1"/>
      <protection/>
    </xf>
    <xf numFmtId="164" fontId="36" fillId="7" borderId="32" xfId="0" applyNumberFormat="1" applyFont="1" applyFill="1" applyBorder="1" applyAlignment="1" applyProtection="1">
      <alignment vertical="center" wrapText="1"/>
      <protection/>
    </xf>
    <xf numFmtId="164" fontId="42" fillId="7" borderId="19" xfId="0" applyNumberFormat="1" applyFont="1" applyFill="1" applyBorder="1" applyAlignment="1" applyProtection="1">
      <alignment vertical="center" wrapText="1"/>
      <protection/>
    </xf>
    <xf numFmtId="0" fontId="21" fillId="4" borderId="10" xfId="0" applyFont="1" applyFill="1" applyBorder="1" applyAlignment="1" applyProtection="1">
      <alignment horizontal="center" vertical="center"/>
      <protection/>
    </xf>
    <xf numFmtId="0" fontId="24" fillId="4" borderId="10" xfId="53" applyFont="1" applyFill="1" applyBorder="1" applyAlignment="1" applyProtection="1">
      <alignment horizontal="center" vertical="center" wrapText="1"/>
      <protection/>
    </xf>
    <xf numFmtId="43" fontId="25" fillId="0" borderId="0" xfId="0" applyNumberFormat="1" applyFont="1" applyAlignment="1" applyProtection="1">
      <alignment vertical="center" wrapText="1"/>
      <protection/>
    </xf>
    <xf numFmtId="0" fontId="21" fillId="0" borderId="35" xfId="0" applyFont="1" applyBorder="1" applyAlignment="1" applyProtection="1">
      <alignment vertical="center"/>
      <protection/>
    </xf>
    <xf numFmtId="164" fontId="21" fillId="0" borderId="27" xfId="0" applyNumberFormat="1" applyFont="1" applyFill="1" applyBorder="1" applyAlignment="1" applyProtection="1">
      <alignment vertical="center"/>
      <protection/>
    </xf>
    <xf numFmtId="164" fontId="21" fillId="0" borderId="13" xfId="0" applyNumberFormat="1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 wrapText="1"/>
      <protection/>
    </xf>
    <xf numFmtId="4" fontId="31" fillId="0" borderId="52" xfId="51" applyNumberFormat="1" applyFont="1" applyBorder="1" applyAlignment="1" applyProtection="1">
      <alignment horizontal="center" vertical="center" wrapText="1"/>
      <protection/>
    </xf>
    <xf numFmtId="0" fontId="23" fillId="4" borderId="33" xfId="0" applyFont="1" applyFill="1" applyBorder="1" applyAlignment="1" applyProtection="1">
      <alignment horizontal="center" vertical="center" wrapText="1"/>
      <protection/>
    </xf>
    <xf numFmtId="0" fontId="23" fillId="4" borderId="24" xfId="0" applyFont="1" applyFill="1" applyBorder="1" applyAlignment="1" applyProtection="1">
      <alignment horizontal="center" vertical="center" wrapText="1"/>
      <protection/>
    </xf>
    <xf numFmtId="0" fontId="23" fillId="4" borderId="21" xfId="0" applyFont="1" applyFill="1" applyBorder="1" applyAlignment="1" applyProtection="1">
      <alignment horizontal="center" vertical="center" wrapText="1"/>
      <protection/>
    </xf>
    <xf numFmtId="0" fontId="24" fillId="4" borderId="10" xfId="0" applyFont="1" applyFill="1" applyBorder="1" applyAlignment="1" applyProtection="1">
      <alignment vertical="center" wrapText="1"/>
      <protection/>
    </xf>
    <xf numFmtId="0" fontId="24" fillId="4" borderId="68" xfId="0" applyFont="1" applyFill="1" applyBorder="1" applyAlignment="1" applyProtection="1">
      <alignment vertical="center" wrapText="1"/>
      <protection/>
    </xf>
    <xf numFmtId="0" fontId="24" fillId="4" borderId="55" xfId="0" applyFont="1" applyFill="1" applyBorder="1" applyAlignment="1" applyProtection="1">
      <alignment/>
      <protection/>
    </xf>
    <xf numFmtId="0" fontId="25" fillId="0" borderId="35" xfId="0" applyFont="1" applyBorder="1" applyAlignment="1" applyProtection="1">
      <alignment/>
      <protection/>
    </xf>
    <xf numFmtId="0" fontId="25" fillId="0" borderId="27" xfId="0" applyFont="1" applyBorder="1" applyAlignment="1" applyProtection="1">
      <alignment horizont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27" xfId="0" applyFont="1" applyBorder="1" applyAlignment="1" applyProtection="1">
      <alignment horizontal="center" vertical="top" wrapText="1"/>
      <protection/>
    </xf>
    <xf numFmtId="0" fontId="25" fillId="0" borderId="29" xfId="0" applyFont="1" applyBorder="1" applyAlignment="1" applyProtection="1">
      <alignment horizontal="center" vertical="top" wrapText="1"/>
      <protection/>
    </xf>
    <xf numFmtId="0" fontId="25" fillId="8" borderId="10" xfId="0" applyFont="1" applyFill="1" applyBorder="1" applyAlignment="1" applyProtection="1">
      <alignment/>
      <protection/>
    </xf>
    <xf numFmtId="0" fontId="25" fillId="8" borderId="55" xfId="0" applyFont="1" applyFill="1" applyBorder="1" applyAlignment="1" applyProtection="1">
      <alignment horizontal="center"/>
      <protection/>
    </xf>
    <xf numFmtId="0" fontId="25" fillId="8" borderId="34" xfId="0" applyFont="1" applyFill="1" applyBorder="1" applyAlignment="1" applyProtection="1">
      <alignment horizontal="center" vertical="center" wrapText="1"/>
      <protection/>
    </xf>
    <xf numFmtId="0" fontId="25" fillId="8" borderId="56" xfId="0" applyFont="1" applyFill="1" applyBorder="1" applyAlignment="1" applyProtection="1">
      <alignment horizontal="center" vertical="center" wrapText="1"/>
      <protection/>
    </xf>
    <xf numFmtId="0" fontId="25" fillId="8" borderId="69" xfId="0" applyFont="1" applyFill="1" applyBorder="1" applyAlignment="1" applyProtection="1">
      <alignment horizontal="center" vertical="center" wrapText="1"/>
      <protection/>
    </xf>
    <xf numFmtId="0" fontId="25" fillId="0" borderId="35" xfId="0" applyFont="1" applyBorder="1" applyAlignment="1" applyProtection="1">
      <alignment horizontal="center" vertical="top"/>
      <protection/>
    </xf>
    <xf numFmtId="0" fontId="25" fillId="0" borderId="13" xfId="0" applyFont="1" applyBorder="1" applyAlignment="1" applyProtection="1">
      <alignment horizontal="center" vertical="top" wrapText="1"/>
      <protection/>
    </xf>
    <xf numFmtId="0" fontId="25" fillId="0" borderId="43" xfId="0" applyFont="1" applyBorder="1" applyAlignment="1" applyProtection="1">
      <alignment horizontal="center"/>
      <protection/>
    </xf>
    <xf numFmtId="0" fontId="25" fillId="0" borderId="29" xfId="0" applyFont="1" applyBorder="1" applyAlignment="1" applyProtection="1">
      <alignment horizontal="center" vertical="top"/>
      <protection/>
    </xf>
    <xf numFmtId="0" fontId="25" fillId="0" borderId="70" xfId="0" applyFont="1" applyBorder="1" applyAlignment="1" applyProtection="1">
      <alignment horizontal="center"/>
      <protection/>
    </xf>
    <xf numFmtId="0" fontId="25" fillId="0" borderId="27" xfId="0" applyFont="1" applyBorder="1" applyAlignment="1" applyProtection="1">
      <alignment horizontal="center" vertical="top"/>
      <protection/>
    </xf>
    <xf numFmtId="0" fontId="25" fillId="0" borderId="27" xfId="0" applyFont="1" applyBorder="1" applyAlignment="1" applyProtection="1">
      <alignment horizontal="right" vertical="top" wrapText="1"/>
      <protection/>
    </xf>
    <xf numFmtId="0" fontId="25" fillId="0" borderId="13" xfId="0" applyFont="1" applyBorder="1" applyAlignment="1" applyProtection="1">
      <alignment vertical="top" wrapText="1"/>
      <protection/>
    </xf>
    <xf numFmtId="0" fontId="25" fillId="0" borderId="35" xfId="0" applyFont="1" applyBorder="1" applyAlignment="1" applyProtection="1">
      <alignment horizontal="left" vertical="top"/>
      <protection/>
    </xf>
    <xf numFmtId="0" fontId="25" fillId="0" borderId="27" xfId="0" applyFont="1" applyBorder="1" applyAlignment="1" applyProtection="1">
      <alignment horizontal="left" vertical="top" wrapText="1"/>
      <protection/>
    </xf>
    <xf numFmtId="0" fontId="25" fillId="0" borderId="27" xfId="0" applyFont="1" applyBorder="1" applyAlignment="1" applyProtection="1">
      <alignment horizontal="left" vertical="top"/>
      <protection/>
    </xf>
    <xf numFmtId="0" fontId="25" fillId="0" borderId="0" xfId="0" applyFont="1" applyBorder="1" applyAlignment="1" applyProtection="1">
      <alignment/>
      <protection locked="0"/>
    </xf>
    <xf numFmtId="0" fontId="25" fillId="0" borderId="35" xfId="0" applyFont="1" applyBorder="1" applyAlignment="1" applyProtection="1">
      <alignment horizontal="center"/>
      <protection/>
    </xf>
    <xf numFmtId="0" fontId="25" fillId="7" borderId="35" xfId="0" applyFont="1" applyFill="1" applyBorder="1" applyAlignment="1" applyProtection="1">
      <alignment/>
      <protection locked="0"/>
    </xf>
    <xf numFmtId="0" fontId="25" fillId="7" borderId="45" xfId="0" applyFont="1" applyFill="1" applyBorder="1" applyAlignment="1" applyProtection="1">
      <alignment/>
      <protection locked="0"/>
    </xf>
    <xf numFmtId="0" fontId="25" fillId="7" borderId="45" xfId="0" applyFont="1" applyFill="1" applyBorder="1" applyAlignment="1" applyProtection="1">
      <alignment vertical="top" wrapText="1"/>
      <protection locked="0"/>
    </xf>
    <xf numFmtId="0" fontId="25" fillId="7" borderId="32" xfId="0" applyFont="1" applyFill="1" applyBorder="1" applyAlignment="1" applyProtection="1">
      <alignment vertical="top" wrapText="1"/>
      <protection locked="0"/>
    </xf>
    <xf numFmtId="0" fontId="25" fillId="7" borderId="35" xfId="0" applyFont="1" applyFill="1" applyBorder="1" applyAlignment="1" applyProtection="1">
      <alignment vertical="top" wrapText="1"/>
      <protection locked="0"/>
    </xf>
    <xf numFmtId="0" fontId="25" fillId="7" borderId="27" xfId="0" applyFont="1" applyFill="1" applyBorder="1" applyAlignment="1" applyProtection="1">
      <alignment vertical="top" wrapText="1"/>
      <protection locked="0"/>
    </xf>
    <xf numFmtId="0" fontId="25" fillId="0" borderId="35" xfId="0" applyFont="1" applyBorder="1" applyAlignment="1" applyProtection="1">
      <alignment horizontal="center" vertical="top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_SHEET" xfId="51"/>
    <cellStyle name="Normalny 2" xfId="52"/>
    <cellStyle name="Normalny_SA-PSR0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PageLayoutView="0" workbookViewId="0" topLeftCell="B16">
      <selection activeCell="B30" sqref="B30"/>
    </sheetView>
  </sheetViews>
  <sheetFormatPr defaultColWidth="9.00390625" defaultRowHeight="12.75" outlineLevelCol="1"/>
  <cols>
    <col min="1" max="1" width="0" style="1" hidden="1" customWidth="1" outlineLevel="1"/>
    <col min="2" max="2" width="49.875" style="1" customWidth="1" collapsed="1"/>
    <col min="3" max="4" width="12.25390625" style="2" customWidth="1"/>
    <col min="5" max="5" width="49.875" style="0" customWidth="1"/>
    <col min="6" max="6" width="12.25390625" style="0" customWidth="1"/>
    <col min="7" max="7" width="12.25390625" style="1" customWidth="1"/>
    <col min="8" max="16384" width="9.125" style="1" customWidth="1"/>
  </cols>
  <sheetData>
    <row r="1" ht="12.75">
      <c r="B1" s="3" t="s">
        <v>859</v>
      </c>
    </row>
    <row r="2" ht="12.75">
      <c r="B2" s="3" t="s">
        <v>860</v>
      </c>
    </row>
    <row r="3" ht="12.75">
      <c r="B3" s="3" t="s">
        <v>862</v>
      </c>
    </row>
    <row r="4" ht="12.75">
      <c r="B4" s="3" t="s">
        <v>861</v>
      </c>
    </row>
    <row r="6" spans="2:7" ht="12.75">
      <c r="B6" s="391" t="s">
        <v>0</v>
      </c>
      <c r="C6" s="391"/>
      <c r="D6" s="391"/>
      <c r="E6" s="391"/>
      <c r="F6" s="391"/>
      <c r="G6" s="391"/>
    </row>
    <row r="7" spans="2:7" ht="14.25">
      <c r="B7" s="392" t="s">
        <v>855</v>
      </c>
      <c r="C7" s="392"/>
      <c r="D7" s="392"/>
      <c r="E7" s="392"/>
      <c r="F7" s="392"/>
      <c r="G7" s="392"/>
    </row>
    <row r="9" spans="2:7" ht="33" customHeight="1">
      <c r="B9" s="385" t="s">
        <v>1</v>
      </c>
      <c r="C9" s="5" t="s">
        <v>856</v>
      </c>
      <c r="D9" s="5" t="s">
        <v>2</v>
      </c>
      <c r="E9" s="386" t="s">
        <v>3</v>
      </c>
      <c r="F9" s="5" t="str">
        <f>C9</f>
        <v>31/12/2010</v>
      </c>
      <c r="G9" s="7" t="str">
        <f>D9</f>
        <v>31/12/2009</v>
      </c>
    </row>
    <row r="10" spans="1:7" ht="12.75">
      <c r="A10" s="1" t="s">
        <v>4</v>
      </c>
      <c r="B10" s="388" t="s">
        <v>5</v>
      </c>
      <c r="C10" s="389">
        <f>SUM(C12:C16)</f>
        <v>0</v>
      </c>
      <c r="D10" s="390">
        <f>SUM(D12:D16)</f>
        <v>1830</v>
      </c>
      <c r="E10" s="9" t="s">
        <v>6</v>
      </c>
      <c r="F10" s="10">
        <f>SUM(F11:F13)</f>
        <v>1960.750000000004</v>
      </c>
      <c r="G10" s="8">
        <f>SUM(G11:G13)</f>
        <v>2146.9400000000014</v>
      </c>
    </row>
    <row r="11" spans="1:7" ht="12.75">
      <c r="A11" s="1" t="s">
        <v>7</v>
      </c>
      <c r="B11" s="388"/>
      <c r="C11" s="389"/>
      <c r="D11" s="390"/>
      <c r="E11" s="11" t="s">
        <v>8</v>
      </c>
      <c r="F11" s="12"/>
      <c r="G11" s="13"/>
    </row>
    <row r="12" spans="1:7" ht="12.75">
      <c r="A12" s="1" t="s">
        <v>9</v>
      </c>
      <c r="B12" s="11" t="s">
        <v>10</v>
      </c>
      <c r="C12" s="14"/>
      <c r="D12" s="14"/>
      <c r="E12" s="15" t="s">
        <v>11</v>
      </c>
      <c r="F12" s="12"/>
      <c r="G12" s="13"/>
    </row>
    <row r="13" spans="1:7" ht="12.75">
      <c r="A13" s="1" t="s">
        <v>12</v>
      </c>
      <c r="B13" s="11" t="s">
        <v>13</v>
      </c>
      <c r="C13" s="14"/>
      <c r="D13" s="14">
        <v>1830</v>
      </c>
      <c r="E13" s="15" t="s">
        <v>14</v>
      </c>
      <c r="F13" s="12">
        <f>SUM(F14:F15)</f>
        <v>1960.750000000004</v>
      </c>
      <c r="G13" s="13">
        <f>SUM(G14:G15)</f>
        <v>2146.9400000000014</v>
      </c>
    </row>
    <row r="14" spans="1:7" ht="12.75">
      <c r="A14" s="1" t="s">
        <v>15</v>
      </c>
      <c r="B14" s="11" t="s">
        <v>16</v>
      </c>
      <c r="C14" s="14"/>
      <c r="D14" s="14"/>
      <c r="E14" s="11" t="s">
        <v>17</v>
      </c>
      <c r="F14" s="12">
        <f>RACHUNEK!C33</f>
        <v>1960.750000000004</v>
      </c>
      <c r="G14" s="13">
        <f>RACHUNEK!D33</f>
        <v>2146.9400000000014</v>
      </c>
    </row>
    <row r="15" spans="1:7" ht="12.75">
      <c r="A15" s="1" t="s">
        <v>18</v>
      </c>
      <c r="B15" s="11" t="s">
        <v>19</v>
      </c>
      <c r="C15" s="14"/>
      <c r="D15" s="14"/>
      <c r="E15" s="11" t="s">
        <v>20</v>
      </c>
      <c r="F15" s="12"/>
      <c r="G15" s="13"/>
    </row>
    <row r="16" spans="1:7" ht="12.75">
      <c r="A16" s="1" t="s">
        <v>21</v>
      </c>
      <c r="B16" s="11" t="s">
        <v>22</v>
      </c>
      <c r="C16" s="14"/>
      <c r="D16" s="14"/>
      <c r="E16" s="16" t="s">
        <v>23</v>
      </c>
      <c r="F16" s="10">
        <f>SUM(F17:F18,F22:F23)</f>
        <v>14257.43</v>
      </c>
      <c r="G16" s="8">
        <f>SUM(G17:G18,G22:G23)</f>
        <v>2138.38</v>
      </c>
    </row>
    <row r="17" spans="1:7" ht="12.75">
      <c r="A17" s="1" t="s">
        <v>24</v>
      </c>
      <c r="B17" s="388" t="s">
        <v>25</v>
      </c>
      <c r="C17" s="389">
        <f>SUM(C19:C21)</f>
        <v>16218.18</v>
      </c>
      <c r="D17" s="390">
        <f>SUM(D19:D21)</f>
        <v>2455.3199999999997</v>
      </c>
      <c r="E17" s="11" t="s">
        <v>26</v>
      </c>
      <c r="F17" s="14"/>
      <c r="G17" s="17"/>
    </row>
    <row r="18" spans="1:7" ht="12.75">
      <c r="A18" s="1" t="s">
        <v>27</v>
      </c>
      <c r="B18" s="388"/>
      <c r="C18" s="389"/>
      <c r="D18" s="390"/>
      <c r="E18" s="11" t="s">
        <v>28</v>
      </c>
      <c r="F18" s="14">
        <f>SUM(F19:F21)</f>
        <v>14257.43</v>
      </c>
      <c r="G18" s="17">
        <f>SUM(G19:G21)</f>
        <v>2138.38</v>
      </c>
    </row>
    <row r="19" spans="1:7" ht="12.75" customHeight="1">
      <c r="A19" s="1" t="s">
        <v>29</v>
      </c>
      <c r="B19" s="11" t="s">
        <v>30</v>
      </c>
      <c r="C19" s="14"/>
      <c r="D19" s="14"/>
      <c r="E19" s="11" t="s">
        <v>31</v>
      </c>
      <c r="F19" s="14"/>
      <c r="G19" s="17"/>
    </row>
    <row r="20" spans="1:7" ht="12.75" customHeight="1">
      <c r="A20" s="1" t="s">
        <v>32</v>
      </c>
      <c r="B20" s="11" t="s">
        <v>33</v>
      </c>
      <c r="C20" s="14">
        <v>0.03</v>
      </c>
      <c r="D20" s="14">
        <v>610</v>
      </c>
      <c r="E20" s="11" t="s">
        <v>34</v>
      </c>
      <c r="F20" s="14">
        <f>11238.31+918.6+1727.97+448.6-14-62.05</f>
        <v>14257.43</v>
      </c>
      <c r="G20" s="17">
        <v>2138.38</v>
      </c>
    </row>
    <row r="21" spans="1:7" ht="12.75" customHeight="1">
      <c r="A21" s="1" t="s">
        <v>35</v>
      </c>
      <c r="B21" s="15" t="s">
        <v>36</v>
      </c>
      <c r="C21" s="14">
        <f>SUM(C22:C23)</f>
        <v>16218.15</v>
      </c>
      <c r="D21" s="14">
        <f>SUM(D22:D23)</f>
        <v>1845.32</v>
      </c>
      <c r="E21" s="11" t="s">
        <v>37</v>
      </c>
      <c r="F21" s="12"/>
      <c r="G21" s="13"/>
    </row>
    <row r="22" spans="1:7" ht="12.75">
      <c r="A22" s="1" t="s">
        <v>38</v>
      </c>
      <c r="B22" s="15" t="s">
        <v>39</v>
      </c>
      <c r="C22" s="14">
        <v>16218.15</v>
      </c>
      <c r="D22" s="14">
        <v>1845.32</v>
      </c>
      <c r="E22" s="11" t="s">
        <v>40</v>
      </c>
      <c r="F22" s="12"/>
      <c r="G22" s="13"/>
    </row>
    <row r="23" spans="1:7" ht="12.75">
      <c r="A23" s="1" t="s">
        <v>41</v>
      </c>
      <c r="B23" s="15" t="s">
        <v>42</v>
      </c>
      <c r="C23" s="12"/>
      <c r="D23" s="12"/>
      <c r="E23" s="15" t="s">
        <v>43</v>
      </c>
      <c r="F23" s="14">
        <f>SUM(F24:F25)</f>
        <v>0</v>
      </c>
      <c r="G23" s="17">
        <f>SUM(G24:G25)</f>
        <v>0</v>
      </c>
    </row>
    <row r="24" spans="2:7" ht="12.75">
      <c r="B24" s="388" t="s">
        <v>44</v>
      </c>
      <c r="C24" s="389"/>
      <c r="D24" s="390"/>
      <c r="E24" s="18" t="s">
        <v>45</v>
      </c>
      <c r="F24" s="12"/>
      <c r="G24" s="13"/>
    </row>
    <row r="25" spans="2:7" ht="12.75">
      <c r="B25" s="388"/>
      <c r="C25" s="389"/>
      <c r="D25" s="390"/>
      <c r="E25" s="18" t="s">
        <v>46</v>
      </c>
      <c r="F25" s="14"/>
      <c r="G25" s="17"/>
    </row>
    <row r="26" spans="2:7" ht="12.75">
      <c r="B26" s="19" t="s">
        <v>47</v>
      </c>
      <c r="C26" s="20">
        <f>C10+C17+C24</f>
        <v>16218.18</v>
      </c>
      <c r="D26" s="20">
        <f>D10+D17+D24</f>
        <v>4285.32</v>
      </c>
      <c r="E26" s="19" t="s">
        <v>48</v>
      </c>
      <c r="F26" s="20">
        <f>F10+F16</f>
        <v>16218.180000000004</v>
      </c>
      <c r="G26" s="21">
        <f>G10+G16</f>
        <v>4285.3200000000015</v>
      </c>
    </row>
    <row r="29" spans="2:5" ht="12.75">
      <c r="B29" s="22" t="s">
        <v>864</v>
      </c>
      <c r="E29" s="3" t="s">
        <v>854</v>
      </c>
    </row>
    <row r="34" spans="2:4" ht="12.75">
      <c r="B34" s="3"/>
      <c r="D34" s="22"/>
    </row>
    <row r="36" ht="12.75">
      <c r="B36" s="1" t="s">
        <v>863</v>
      </c>
    </row>
  </sheetData>
  <sheetProtection/>
  <mergeCells count="11">
    <mergeCell ref="B6:G6"/>
    <mergeCell ref="B7:G7"/>
    <mergeCell ref="B10:B11"/>
    <mergeCell ref="C10:C11"/>
    <mergeCell ref="D10:D11"/>
    <mergeCell ref="B17:B18"/>
    <mergeCell ref="C17:C18"/>
    <mergeCell ref="D17:D18"/>
    <mergeCell ref="B24:B25"/>
    <mergeCell ref="C24:C25"/>
    <mergeCell ref="D24:D25"/>
  </mergeCells>
  <printOptions horizontalCentered="1"/>
  <pageMargins left="0.39375" right="0.39375" top="0.5902777777777778" bottom="0.5902777777777778" header="0.5118055555555555" footer="0.5118055555555555"/>
  <pageSetup fitToHeight="1" fitToWidth="1" horizontalDpi="300" verticalDpi="300" orientation="landscape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B5">
      <selection activeCell="L23" sqref="L23"/>
    </sheetView>
  </sheetViews>
  <sheetFormatPr defaultColWidth="9.00390625" defaultRowHeight="12.75"/>
  <cols>
    <col min="1" max="1" width="44.125" style="269" customWidth="1"/>
    <col min="2" max="3" width="13.875" style="269" customWidth="1"/>
    <col min="4" max="4" width="12.75390625" style="269" customWidth="1"/>
    <col min="5" max="5" width="12.875" style="269" customWidth="1"/>
    <col min="6" max="6" width="12.625" style="269" customWidth="1"/>
    <col min="7" max="7" width="11.75390625" style="269" customWidth="1"/>
    <col min="8" max="9" width="0" style="269" hidden="1" customWidth="1"/>
    <col min="10" max="10" width="14.75390625" style="269" customWidth="1"/>
    <col min="11" max="16384" width="9.125" style="269" customWidth="1"/>
  </cols>
  <sheetData>
    <row r="1" ht="12.75">
      <c r="A1" s="250" t="s">
        <v>694</v>
      </c>
    </row>
    <row r="2" spans="1:10" ht="12.75">
      <c r="A2" s="400" t="s">
        <v>695</v>
      </c>
      <c r="B2" s="400"/>
      <c r="C2" s="400"/>
      <c r="D2" s="400"/>
      <c r="E2" s="400"/>
      <c r="F2" s="400"/>
      <c r="G2" s="400"/>
      <c r="H2" s="400"/>
      <c r="I2" s="400"/>
      <c r="J2" s="400"/>
    </row>
    <row r="3" spans="1:10" ht="62.25" customHeight="1">
      <c r="A3" s="255"/>
      <c r="B3" s="253" t="s">
        <v>696</v>
      </c>
      <c r="C3" s="253" t="s">
        <v>697</v>
      </c>
      <c r="D3" s="253" t="s">
        <v>698</v>
      </c>
      <c r="E3" s="253" t="s">
        <v>699</v>
      </c>
      <c r="F3" s="253" t="s">
        <v>700</v>
      </c>
      <c r="G3" s="253" t="s">
        <v>701</v>
      </c>
      <c r="H3" s="253" t="s">
        <v>702</v>
      </c>
      <c r="I3" s="253" t="s">
        <v>703</v>
      </c>
      <c r="J3" s="270" t="s">
        <v>704</v>
      </c>
    </row>
    <row r="4" spans="1:10" ht="12.75">
      <c r="A4" s="255" t="s">
        <v>705</v>
      </c>
      <c r="B4" s="257">
        <v>41600</v>
      </c>
      <c r="C4" s="257">
        <v>2449800</v>
      </c>
      <c r="D4" s="256">
        <v>4890700</v>
      </c>
      <c r="E4" s="256">
        <v>118487.61</v>
      </c>
      <c r="F4" s="256">
        <v>95559.3</v>
      </c>
      <c r="G4" s="256">
        <v>132736.7</v>
      </c>
      <c r="H4" s="271"/>
      <c r="I4" s="271"/>
      <c r="J4" s="258">
        <f>SUM(B4:I4)</f>
        <v>7728883.61</v>
      </c>
    </row>
    <row r="5" spans="1:10" ht="12.75">
      <c r="A5" s="255" t="s">
        <v>670</v>
      </c>
      <c r="B5" s="260">
        <f aca="true" t="shared" si="0" ref="B5:J5">SUM(B6:B10)</f>
        <v>0</v>
      </c>
      <c r="C5" s="260">
        <f>SUM(C6:C10)</f>
        <v>0</v>
      </c>
      <c r="D5" s="259">
        <f t="shared" si="0"/>
        <v>233034.52</v>
      </c>
      <c r="E5" s="259">
        <f t="shared" si="0"/>
        <v>146107.82</v>
      </c>
      <c r="F5" s="259">
        <f t="shared" si="0"/>
        <v>372630.51</v>
      </c>
      <c r="G5" s="259">
        <f t="shared" si="0"/>
        <v>52227</v>
      </c>
      <c r="H5" s="260">
        <f t="shared" si="0"/>
        <v>0</v>
      </c>
      <c r="I5" s="260">
        <f t="shared" si="0"/>
        <v>0</v>
      </c>
      <c r="J5" s="258">
        <f t="shared" si="0"/>
        <v>803999.85</v>
      </c>
    </row>
    <row r="6" spans="1:10" ht="12.75">
      <c r="A6" s="261" t="s">
        <v>671</v>
      </c>
      <c r="B6" s="257"/>
      <c r="C6" s="257"/>
      <c r="D6" s="256">
        <v>233034.52</v>
      </c>
      <c r="E6" s="256">
        <v>146107.82</v>
      </c>
      <c r="F6" s="256">
        <v>372630.51</v>
      </c>
      <c r="G6" s="256">
        <v>52227</v>
      </c>
      <c r="H6" s="271"/>
      <c r="I6" s="271"/>
      <c r="J6" s="258">
        <f>SUM(B6:I6)</f>
        <v>803999.85</v>
      </c>
    </row>
    <row r="7" spans="1:10" ht="12.75">
      <c r="A7" s="255" t="s">
        <v>706</v>
      </c>
      <c r="B7" s="257"/>
      <c r="C7" s="257"/>
      <c r="D7" s="256"/>
      <c r="E7" s="256"/>
      <c r="F7" s="256"/>
      <c r="G7" s="256"/>
      <c r="H7" s="271"/>
      <c r="I7" s="271"/>
      <c r="J7" s="258">
        <f>SUM(B7:I7)</f>
        <v>0</v>
      </c>
    </row>
    <row r="8" spans="1:10" ht="12.75">
      <c r="A8" s="255" t="s">
        <v>673</v>
      </c>
      <c r="B8" s="257"/>
      <c r="C8" s="257"/>
      <c r="D8" s="256"/>
      <c r="E8" s="256"/>
      <c r="F8" s="256"/>
      <c r="G8" s="256"/>
      <c r="H8" s="271"/>
      <c r="I8" s="271"/>
      <c r="J8" s="258">
        <f>SUM(B8:I8)</f>
        <v>0</v>
      </c>
    </row>
    <row r="9" spans="1:10" ht="12.75">
      <c r="A9" s="255" t="s">
        <v>436</v>
      </c>
      <c r="B9" s="257"/>
      <c r="C9" s="257"/>
      <c r="D9" s="256"/>
      <c r="E9" s="256"/>
      <c r="F9" s="256"/>
      <c r="G9" s="256"/>
      <c r="H9" s="271"/>
      <c r="I9" s="271"/>
      <c r="J9" s="258">
        <f>SUM(B9:I9)</f>
        <v>0</v>
      </c>
    </row>
    <row r="10" spans="1:10" ht="12.75">
      <c r="A10" s="262" t="s">
        <v>425</v>
      </c>
      <c r="B10" s="257"/>
      <c r="C10" s="257"/>
      <c r="D10" s="256"/>
      <c r="E10" s="256"/>
      <c r="F10" s="256"/>
      <c r="G10" s="256"/>
      <c r="H10" s="271"/>
      <c r="I10" s="271"/>
      <c r="J10" s="258">
        <f>SUM(B10:I10)</f>
        <v>0</v>
      </c>
    </row>
    <row r="11" spans="1:10" ht="12.75">
      <c r="A11" s="255" t="s">
        <v>674</v>
      </c>
      <c r="B11" s="260">
        <f aca="true" t="shared" si="1" ref="B11:J11">SUM(B12:B16)</f>
        <v>0</v>
      </c>
      <c r="C11" s="260">
        <f>SUM(C12:C16)</f>
        <v>0</v>
      </c>
      <c r="D11" s="259">
        <f t="shared" si="1"/>
        <v>9300</v>
      </c>
      <c r="E11" s="259">
        <f t="shared" si="1"/>
        <v>6811.77</v>
      </c>
      <c r="F11" s="259">
        <f t="shared" si="1"/>
        <v>76942.57</v>
      </c>
      <c r="G11" s="259">
        <f t="shared" si="1"/>
        <v>0</v>
      </c>
      <c r="H11" s="260">
        <f t="shared" si="1"/>
        <v>0</v>
      </c>
      <c r="I11" s="260">
        <f t="shared" si="1"/>
        <v>0</v>
      </c>
      <c r="J11" s="258">
        <f t="shared" si="1"/>
        <v>93054.34</v>
      </c>
    </row>
    <row r="12" spans="1:10" ht="12.75">
      <c r="A12" s="255" t="s">
        <v>675</v>
      </c>
      <c r="B12" s="257"/>
      <c r="C12" s="257"/>
      <c r="D12" s="256"/>
      <c r="E12" s="256"/>
      <c r="F12" s="256">
        <v>20492.5</v>
      </c>
      <c r="G12" s="256"/>
      <c r="H12" s="271"/>
      <c r="I12" s="271"/>
      <c r="J12" s="258">
        <f>SUM(B12:I12)</f>
        <v>20492.5</v>
      </c>
    </row>
    <row r="13" spans="1:10" ht="12.75">
      <c r="A13" s="255" t="s">
        <v>707</v>
      </c>
      <c r="B13" s="257"/>
      <c r="C13" s="257"/>
      <c r="D13" s="256">
        <v>9300</v>
      </c>
      <c r="E13" s="256"/>
      <c r="F13" s="256"/>
      <c r="G13" s="256"/>
      <c r="H13" s="271"/>
      <c r="I13" s="271"/>
      <c r="J13" s="258">
        <f>SUM(B13:I13)</f>
        <v>9300</v>
      </c>
    </row>
    <row r="14" spans="1:10" ht="12.75">
      <c r="A14" s="255" t="s">
        <v>673</v>
      </c>
      <c r="B14" s="257"/>
      <c r="C14" s="257"/>
      <c r="D14" s="256"/>
      <c r="E14" s="256"/>
      <c r="F14" s="256"/>
      <c r="G14" s="256"/>
      <c r="H14" s="271"/>
      <c r="I14" s="271"/>
      <c r="J14" s="258">
        <f>SUM(B14:I14)</f>
        <v>0</v>
      </c>
    </row>
    <row r="15" spans="1:10" ht="12.75">
      <c r="A15" s="255" t="s">
        <v>708</v>
      </c>
      <c r="B15" s="257"/>
      <c r="C15" s="257"/>
      <c r="D15" s="256"/>
      <c r="E15" s="256">
        <v>6811.77</v>
      </c>
      <c r="F15" s="256"/>
      <c r="G15" s="256"/>
      <c r="H15" s="271"/>
      <c r="I15" s="271"/>
      <c r="J15" s="258">
        <f>SUM(B15:I15)</f>
        <v>6811.77</v>
      </c>
    </row>
    <row r="16" spans="1:10" ht="12.75">
      <c r="A16" s="262" t="s">
        <v>709</v>
      </c>
      <c r="B16" s="257"/>
      <c r="C16" s="257"/>
      <c r="D16" s="256"/>
      <c r="E16" s="256"/>
      <c r="F16" s="256">
        <v>56450.07</v>
      </c>
      <c r="G16" s="256"/>
      <c r="H16" s="271"/>
      <c r="I16" s="271"/>
      <c r="J16" s="258">
        <f>SUM(B16:I16)</f>
        <v>56450.07</v>
      </c>
    </row>
    <row r="17" spans="1:10" ht="12.75">
      <c r="A17" s="255" t="s">
        <v>710</v>
      </c>
      <c r="B17" s="260">
        <f aca="true" t="shared" si="2" ref="B17:J17">B4+B5-B11</f>
        <v>41600</v>
      </c>
      <c r="C17" s="260">
        <f>C4+C5-C11</f>
        <v>2449800</v>
      </c>
      <c r="D17" s="259">
        <f t="shared" si="2"/>
        <v>5114434.52</v>
      </c>
      <c r="E17" s="259">
        <f t="shared" si="2"/>
        <v>257783.66</v>
      </c>
      <c r="F17" s="259">
        <f t="shared" si="2"/>
        <v>391247.24</v>
      </c>
      <c r="G17" s="259">
        <f t="shared" si="2"/>
        <v>184963.7</v>
      </c>
      <c r="H17" s="260">
        <f t="shared" si="2"/>
        <v>0</v>
      </c>
      <c r="I17" s="260">
        <f t="shared" si="2"/>
        <v>0</v>
      </c>
      <c r="J17" s="258">
        <f t="shared" si="2"/>
        <v>8439829.120000001</v>
      </c>
    </row>
    <row r="18" spans="1:10" ht="12.75">
      <c r="A18" s="255" t="s">
        <v>678</v>
      </c>
      <c r="B18" s="257"/>
      <c r="C18" s="257"/>
      <c r="D18" s="256"/>
      <c r="E18" s="256"/>
      <c r="F18" s="256"/>
      <c r="G18" s="256"/>
      <c r="H18" s="271"/>
      <c r="I18" s="271"/>
      <c r="J18" s="258">
        <f>SUM(B18:I18)</f>
        <v>0</v>
      </c>
    </row>
    <row r="19" spans="1:10" ht="12.75">
      <c r="A19" s="255" t="s">
        <v>679</v>
      </c>
      <c r="B19" s="260">
        <f aca="true" t="shared" si="3" ref="B19:I19">B20-B21-B22</f>
        <v>0</v>
      </c>
      <c r="C19" s="260">
        <f>C20-C21-C22</f>
        <v>81659.92</v>
      </c>
      <c r="D19" s="259">
        <f t="shared" si="3"/>
        <v>149719.87</v>
      </c>
      <c r="E19" s="259">
        <f t="shared" si="3"/>
        <v>18293.88</v>
      </c>
      <c r="F19" s="259">
        <f>F20-F21-F22-F23</f>
        <v>23914.94</v>
      </c>
      <c r="G19" s="259">
        <f t="shared" si="3"/>
        <v>18568.6</v>
      </c>
      <c r="H19" s="260">
        <f t="shared" si="3"/>
        <v>0</v>
      </c>
      <c r="I19" s="260">
        <f t="shared" si="3"/>
        <v>0</v>
      </c>
      <c r="J19" s="258">
        <f>J20-J21-J22-J23</f>
        <v>292157.20999999996</v>
      </c>
    </row>
    <row r="20" spans="1:10" ht="12.75">
      <c r="A20" s="261" t="s">
        <v>680</v>
      </c>
      <c r="B20" s="257"/>
      <c r="C20" s="257">
        <v>81659.92</v>
      </c>
      <c r="D20" s="256">
        <v>150107.37</v>
      </c>
      <c r="E20" s="256">
        <v>18293.88</v>
      </c>
      <c r="F20" s="256">
        <v>28844.48</v>
      </c>
      <c r="G20" s="256">
        <v>18568.6</v>
      </c>
      <c r="H20" s="271"/>
      <c r="I20" s="271"/>
      <c r="J20" s="258">
        <f>SUM(B20:I20)</f>
        <v>297474.24999999994</v>
      </c>
    </row>
    <row r="21" spans="1:10" ht="12.75">
      <c r="A21" s="255" t="s">
        <v>711</v>
      </c>
      <c r="B21" s="257"/>
      <c r="C21" s="257"/>
      <c r="D21" s="256"/>
      <c r="E21" s="256"/>
      <c r="F21" s="256">
        <v>1366.16</v>
      </c>
      <c r="G21" s="256"/>
      <c r="H21" s="271"/>
      <c r="I21" s="271"/>
      <c r="J21" s="258">
        <f>SUM(B21:I21)</f>
        <v>1366.16</v>
      </c>
    </row>
    <row r="22" spans="1:10" ht="12.75">
      <c r="A22" s="255" t="s">
        <v>712</v>
      </c>
      <c r="B22" s="257"/>
      <c r="C22" s="257"/>
      <c r="D22" s="256">
        <v>387.5</v>
      </c>
      <c r="E22" s="256"/>
      <c r="F22" s="256"/>
      <c r="G22" s="256"/>
      <c r="H22" s="271"/>
      <c r="I22" s="271"/>
      <c r="J22" s="258">
        <f>SUM(B22:I22)</f>
        <v>387.5</v>
      </c>
    </row>
    <row r="23" spans="1:10" ht="12.75">
      <c r="A23" s="262" t="s">
        <v>713</v>
      </c>
      <c r="B23" s="257"/>
      <c r="C23" s="257"/>
      <c r="D23" s="256"/>
      <c r="E23" s="256"/>
      <c r="F23" s="256">
        <v>3563.38</v>
      </c>
      <c r="G23" s="256"/>
      <c r="H23" s="271"/>
      <c r="I23" s="271"/>
      <c r="J23" s="258">
        <f>SUM(B23:I23)</f>
        <v>3563.38</v>
      </c>
    </row>
    <row r="24" spans="1:10" ht="12.75">
      <c r="A24" s="255" t="s">
        <v>683</v>
      </c>
      <c r="B24" s="260">
        <f aca="true" t="shared" si="4" ref="B24:J24">B18+B19</f>
        <v>0</v>
      </c>
      <c r="C24" s="260">
        <f>C18+C19</f>
        <v>81659.92</v>
      </c>
      <c r="D24" s="259">
        <f t="shared" si="4"/>
        <v>149719.87</v>
      </c>
      <c r="E24" s="259">
        <f t="shared" si="4"/>
        <v>18293.88</v>
      </c>
      <c r="F24" s="259">
        <f t="shared" si="4"/>
        <v>23914.94</v>
      </c>
      <c r="G24" s="259">
        <f t="shared" si="4"/>
        <v>18568.6</v>
      </c>
      <c r="H24" s="260">
        <f t="shared" si="4"/>
        <v>0</v>
      </c>
      <c r="I24" s="260">
        <f t="shared" si="4"/>
        <v>0</v>
      </c>
      <c r="J24" s="258">
        <f t="shared" si="4"/>
        <v>292157.20999999996</v>
      </c>
    </row>
    <row r="25" spans="1:10" ht="12.75">
      <c r="A25" s="255" t="s">
        <v>684</v>
      </c>
      <c r="B25" s="257"/>
      <c r="C25" s="257"/>
      <c r="D25" s="256"/>
      <c r="E25" s="256"/>
      <c r="F25" s="256"/>
      <c r="G25" s="256"/>
      <c r="H25" s="271"/>
      <c r="I25" s="271"/>
      <c r="J25" s="258">
        <f>SUM(B25:I25)</f>
        <v>0</v>
      </c>
    </row>
    <row r="26" spans="1:10" ht="12.75">
      <c r="A26" s="255" t="s">
        <v>714</v>
      </c>
      <c r="B26" s="257"/>
      <c r="C26" s="257"/>
      <c r="D26" s="256"/>
      <c r="E26" s="256"/>
      <c r="F26" s="256"/>
      <c r="G26" s="256"/>
      <c r="H26" s="271"/>
      <c r="I26" s="271"/>
      <c r="J26" s="258">
        <f>SUM(B26:G26)</f>
        <v>0</v>
      </c>
    </row>
    <row r="27" spans="1:10" ht="12.75">
      <c r="A27" s="255" t="s">
        <v>715</v>
      </c>
      <c r="B27" s="257"/>
      <c r="C27" s="257"/>
      <c r="D27" s="256"/>
      <c r="E27" s="256"/>
      <c r="F27" s="256"/>
      <c r="G27" s="256"/>
      <c r="H27" s="271"/>
      <c r="I27" s="271"/>
      <c r="J27" s="258">
        <f>SUM(B27:G27)</f>
        <v>0</v>
      </c>
    </row>
    <row r="28" spans="1:10" ht="12.75">
      <c r="A28" s="255" t="s">
        <v>687</v>
      </c>
      <c r="B28" s="260">
        <f aca="true" t="shared" si="5" ref="B28:J28">B25+B26-B27</f>
        <v>0</v>
      </c>
      <c r="C28" s="260">
        <f t="shared" si="5"/>
        <v>0</v>
      </c>
      <c r="D28" s="259">
        <f t="shared" si="5"/>
        <v>0</v>
      </c>
      <c r="E28" s="259">
        <f t="shared" si="5"/>
        <v>0</v>
      </c>
      <c r="F28" s="259">
        <f t="shared" si="5"/>
        <v>0</v>
      </c>
      <c r="G28" s="259">
        <f t="shared" si="5"/>
        <v>0</v>
      </c>
      <c r="H28" s="260">
        <f>H25+H26-H27</f>
        <v>0</v>
      </c>
      <c r="I28" s="260">
        <f>I25+I26-I27</f>
        <v>0</v>
      </c>
      <c r="J28" s="258">
        <f t="shared" si="5"/>
        <v>0</v>
      </c>
    </row>
    <row r="29" spans="1:10" s="272" customFormat="1" ht="12.75">
      <c r="A29" s="263" t="s">
        <v>716</v>
      </c>
      <c r="B29" s="265">
        <f aca="true" t="shared" si="6" ref="B29:J29">B17-B24-B28</f>
        <v>41600</v>
      </c>
      <c r="C29" s="265">
        <f t="shared" si="6"/>
        <v>2368140.08</v>
      </c>
      <c r="D29" s="264">
        <f t="shared" si="6"/>
        <v>4964714.649999999</v>
      </c>
      <c r="E29" s="264">
        <f t="shared" si="6"/>
        <v>239489.78</v>
      </c>
      <c r="F29" s="264">
        <f t="shared" si="6"/>
        <v>367332.3</v>
      </c>
      <c r="G29" s="264">
        <f t="shared" si="6"/>
        <v>166395.1</v>
      </c>
      <c r="H29" s="265">
        <f>H17-H24-H28</f>
        <v>0</v>
      </c>
      <c r="I29" s="265">
        <f>I17-I24-I28</f>
        <v>0</v>
      </c>
      <c r="J29" s="266">
        <f t="shared" si="6"/>
        <v>8147671.910000001</v>
      </c>
    </row>
    <row r="30" ht="12.75">
      <c r="A30" s="268" t="s">
        <v>717</v>
      </c>
    </row>
    <row r="31" ht="12.75">
      <c r="A31" s="268" t="s">
        <v>718</v>
      </c>
    </row>
    <row r="32" ht="12.75">
      <c r="A32" s="268" t="s">
        <v>691</v>
      </c>
    </row>
    <row r="33" ht="12.75">
      <c r="A33" s="268" t="s">
        <v>719</v>
      </c>
    </row>
    <row r="34" ht="12.75">
      <c r="A34" s="268" t="s">
        <v>720</v>
      </c>
    </row>
  </sheetData>
  <sheetProtection/>
  <mergeCells count="1">
    <mergeCell ref="A2:J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B1">
      <selection activeCell="D3" sqref="D3"/>
    </sheetView>
  </sheetViews>
  <sheetFormatPr defaultColWidth="9.00390625" defaultRowHeight="12.75"/>
  <cols>
    <col min="1" max="1" width="50.00390625" style="249" customWidth="1"/>
    <col min="2" max="2" width="12.75390625" style="249" customWidth="1"/>
    <col min="3" max="3" width="14.00390625" style="249" customWidth="1"/>
    <col min="4" max="5" width="13.75390625" style="249" customWidth="1"/>
    <col min="6" max="8" width="12.75390625" style="249" customWidth="1"/>
    <col min="9" max="9" width="14.375" style="249" customWidth="1"/>
    <col min="10" max="16384" width="9.125" style="249" customWidth="1"/>
  </cols>
  <sheetData>
    <row r="1" spans="1:9" ht="12.75">
      <c r="A1" s="250" t="s">
        <v>721</v>
      </c>
      <c r="B1" s="251"/>
      <c r="C1" s="251"/>
      <c r="D1" s="251"/>
      <c r="E1" s="251"/>
      <c r="F1" s="251"/>
      <c r="G1" s="251"/>
      <c r="H1" s="251"/>
      <c r="I1" s="251"/>
    </row>
    <row r="2" spans="1:9" ht="12.75" customHeight="1">
      <c r="A2" s="406"/>
      <c r="B2" s="407" t="s">
        <v>655</v>
      </c>
      <c r="C2" s="407"/>
      <c r="D2" s="407" t="s">
        <v>656</v>
      </c>
      <c r="E2" s="407"/>
      <c r="F2" s="273" t="s">
        <v>658</v>
      </c>
      <c r="G2" s="407" t="s">
        <v>659</v>
      </c>
      <c r="H2" s="407"/>
      <c r="I2" s="408" t="s">
        <v>650</v>
      </c>
    </row>
    <row r="3" spans="1:9" s="276" customFormat="1" ht="27.75" customHeight="1">
      <c r="A3" s="406"/>
      <c r="B3" s="409" t="s">
        <v>663</v>
      </c>
      <c r="C3" s="409"/>
      <c r="D3" s="409" t="s">
        <v>722</v>
      </c>
      <c r="E3" s="409"/>
      <c r="F3" s="275" t="s">
        <v>723</v>
      </c>
      <c r="G3" s="409" t="s">
        <v>724</v>
      </c>
      <c r="H3" s="409"/>
      <c r="I3" s="408"/>
    </row>
    <row r="4" spans="1:9" s="276" customFormat="1" ht="45" customHeight="1">
      <c r="A4" s="406"/>
      <c r="B4" s="277" t="s">
        <v>725</v>
      </c>
      <c r="C4" s="278" t="s">
        <v>726</v>
      </c>
      <c r="D4" s="279" t="s">
        <v>727</v>
      </c>
      <c r="E4" s="280" t="s">
        <v>728</v>
      </c>
      <c r="F4" s="281"/>
      <c r="G4" s="282" t="s">
        <v>729</v>
      </c>
      <c r="H4" s="283" t="s">
        <v>730</v>
      </c>
      <c r="I4" s="408"/>
    </row>
    <row r="5" spans="1:9" ht="12.75">
      <c r="A5" s="284" t="s">
        <v>731</v>
      </c>
      <c r="B5" s="285"/>
      <c r="C5" s="286">
        <v>27029204.04</v>
      </c>
      <c r="D5" s="285"/>
      <c r="E5" s="286">
        <v>2449800</v>
      </c>
      <c r="F5" s="287">
        <v>386247.24</v>
      </c>
      <c r="G5" s="285"/>
      <c r="H5" s="286"/>
      <c r="I5" s="288">
        <f>SUM(B5:H5)</f>
        <v>29865251.279999997</v>
      </c>
    </row>
    <row r="6" spans="1:9" ht="12.75">
      <c r="A6" s="284" t="s">
        <v>670</v>
      </c>
      <c r="B6" s="289">
        <f aca="true" t="shared" si="0" ref="B6:I6">SUM(B7:B9)</f>
        <v>0</v>
      </c>
      <c r="C6" s="290">
        <f t="shared" si="0"/>
        <v>198000</v>
      </c>
      <c r="D6" s="289">
        <f t="shared" si="0"/>
        <v>0</v>
      </c>
      <c r="E6" s="290">
        <f t="shared" si="0"/>
        <v>11823.79</v>
      </c>
      <c r="F6" s="291">
        <f t="shared" si="0"/>
        <v>49270.09</v>
      </c>
      <c r="G6" s="289">
        <f t="shared" si="0"/>
        <v>0</v>
      </c>
      <c r="H6" s="290">
        <f t="shared" si="0"/>
        <v>0</v>
      </c>
      <c r="I6" s="288">
        <f t="shared" si="0"/>
        <v>259093.88</v>
      </c>
    </row>
    <row r="7" spans="1:9" ht="12.75">
      <c r="A7" s="284" t="s">
        <v>671</v>
      </c>
      <c r="B7" s="285"/>
      <c r="C7" s="286"/>
      <c r="D7" s="285"/>
      <c r="E7" s="286"/>
      <c r="F7" s="287">
        <f>31510.09+17760</f>
        <v>49270.09</v>
      </c>
      <c r="G7" s="285"/>
      <c r="H7" s="286"/>
      <c r="I7" s="288">
        <f>SUM(B7:H7)</f>
        <v>49270.09</v>
      </c>
    </row>
    <row r="8" spans="1:9" ht="12.75">
      <c r="A8" s="284" t="s">
        <v>732</v>
      </c>
      <c r="B8" s="285"/>
      <c r="C8" s="286"/>
      <c r="D8" s="285"/>
      <c r="E8" s="286">
        <v>11823.79</v>
      </c>
      <c r="F8" s="287"/>
      <c r="G8" s="285"/>
      <c r="H8" s="286"/>
      <c r="I8" s="288">
        <f>SUM(B8:H8)</f>
        <v>11823.79</v>
      </c>
    </row>
    <row r="9" spans="1:9" ht="12.75">
      <c r="A9" s="292" t="s">
        <v>733</v>
      </c>
      <c r="B9" s="285"/>
      <c r="C9" s="286">
        <v>198000</v>
      </c>
      <c r="D9" s="285"/>
      <c r="E9" s="286"/>
      <c r="F9" s="287"/>
      <c r="G9" s="285"/>
      <c r="H9" s="286"/>
      <c r="I9" s="288">
        <f>SUM(B9:H9)</f>
        <v>198000</v>
      </c>
    </row>
    <row r="10" spans="1:9" ht="12.75">
      <c r="A10" s="284" t="s">
        <v>674</v>
      </c>
      <c r="B10" s="289">
        <f aca="true" t="shared" si="1" ref="B10:I10">SUM(B11:B13)</f>
        <v>0</v>
      </c>
      <c r="C10" s="290">
        <f t="shared" si="1"/>
        <v>0</v>
      </c>
      <c r="D10" s="289">
        <f t="shared" si="1"/>
        <v>0</v>
      </c>
      <c r="E10" s="290">
        <f t="shared" si="1"/>
        <v>0</v>
      </c>
      <c r="F10" s="291">
        <f t="shared" si="1"/>
        <v>70275.74</v>
      </c>
      <c r="G10" s="289">
        <f t="shared" si="1"/>
        <v>0</v>
      </c>
      <c r="H10" s="290">
        <f t="shared" si="1"/>
        <v>0</v>
      </c>
      <c r="I10" s="288">
        <f t="shared" si="1"/>
        <v>70275.74</v>
      </c>
    </row>
    <row r="11" spans="1:9" ht="12.75">
      <c r="A11" s="284" t="s">
        <v>675</v>
      </c>
      <c r="B11" s="285"/>
      <c r="C11" s="286"/>
      <c r="D11" s="285"/>
      <c r="E11" s="286"/>
      <c r="F11" s="287"/>
      <c r="G11" s="285"/>
      <c r="H11" s="286"/>
      <c r="I11" s="288">
        <f>SUM(B11:H11)</f>
        <v>0</v>
      </c>
    </row>
    <row r="12" spans="1:9" ht="12.75">
      <c r="A12" s="284" t="s">
        <v>676</v>
      </c>
      <c r="B12" s="285"/>
      <c r="C12" s="286"/>
      <c r="D12" s="285"/>
      <c r="E12" s="286"/>
      <c r="F12" s="287">
        <v>70275.74</v>
      </c>
      <c r="G12" s="285"/>
      <c r="H12" s="286"/>
      <c r="I12" s="288">
        <f>SUM(B12:H12)</f>
        <v>70275.74</v>
      </c>
    </row>
    <row r="13" spans="1:9" ht="12.75">
      <c r="A13" s="292" t="s">
        <v>436</v>
      </c>
      <c r="B13" s="285"/>
      <c r="C13" s="286"/>
      <c r="D13" s="285"/>
      <c r="E13" s="286"/>
      <c r="F13" s="287"/>
      <c r="G13" s="285"/>
      <c r="H13" s="286"/>
      <c r="I13" s="288">
        <f>SUM(B13:H13)</f>
        <v>0</v>
      </c>
    </row>
    <row r="14" spans="1:9" ht="12.75">
      <c r="A14" s="284" t="s">
        <v>734</v>
      </c>
      <c r="B14" s="289">
        <f aca="true" t="shared" si="2" ref="B14:I14">B5+B6-B10</f>
        <v>0</v>
      </c>
      <c r="C14" s="290">
        <f t="shared" si="2"/>
        <v>27227204.04</v>
      </c>
      <c r="D14" s="289">
        <f t="shared" si="2"/>
        <v>0</v>
      </c>
      <c r="E14" s="290">
        <f t="shared" si="2"/>
        <v>2461623.79</v>
      </c>
      <c r="F14" s="291">
        <f t="shared" si="2"/>
        <v>365241.58999999997</v>
      </c>
      <c r="G14" s="289">
        <f t="shared" si="2"/>
        <v>0</v>
      </c>
      <c r="H14" s="290">
        <f t="shared" si="2"/>
        <v>0</v>
      </c>
      <c r="I14" s="288">
        <f t="shared" si="2"/>
        <v>30054069.419999998</v>
      </c>
    </row>
    <row r="15" spans="1:9" ht="12.75">
      <c r="A15" s="284" t="s">
        <v>678</v>
      </c>
      <c r="B15" s="285"/>
      <c r="C15" s="286">
        <v>1576703.59</v>
      </c>
      <c r="D15" s="285"/>
      <c r="E15" s="286">
        <v>81659.92</v>
      </c>
      <c r="F15" s="287">
        <f>23914.94-476</f>
        <v>23438.94</v>
      </c>
      <c r="G15" s="285"/>
      <c r="H15" s="286"/>
      <c r="I15" s="288">
        <f>SUM(B15:H15)</f>
        <v>1681802.45</v>
      </c>
    </row>
    <row r="16" spans="1:9" ht="12.75">
      <c r="A16" s="284" t="s">
        <v>735</v>
      </c>
      <c r="B16" s="289">
        <f aca="true" t="shared" si="3" ref="B16:I16">B17-B18-B19+B20</f>
        <v>0</v>
      </c>
      <c r="C16" s="290">
        <f t="shared" si="3"/>
        <v>2734270.44</v>
      </c>
      <c r="D16" s="289">
        <f t="shared" si="3"/>
        <v>0</v>
      </c>
      <c r="E16" s="290">
        <f t="shared" si="3"/>
        <v>60404.97</v>
      </c>
      <c r="F16" s="291">
        <f t="shared" si="3"/>
        <v>51148.149999999994</v>
      </c>
      <c r="G16" s="289">
        <f t="shared" si="3"/>
        <v>0</v>
      </c>
      <c r="H16" s="290">
        <f t="shared" si="3"/>
        <v>0</v>
      </c>
      <c r="I16" s="288">
        <f t="shared" si="3"/>
        <v>2845823.56</v>
      </c>
    </row>
    <row r="17" spans="1:9" ht="12.75">
      <c r="A17" s="284" t="s">
        <v>680</v>
      </c>
      <c r="B17" s="285"/>
      <c r="C17" s="286">
        <v>2734270.44</v>
      </c>
      <c r="D17" s="285"/>
      <c r="E17" s="286">
        <v>60404.97</v>
      </c>
      <c r="F17" s="287">
        <f>58096.77-119</f>
        <v>57977.77</v>
      </c>
      <c r="G17" s="285"/>
      <c r="H17" s="286"/>
      <c r="I17" s="288">
        <f>SUM(B17:H17)</f>
        <v>2852653.18</v>
      </c>
    </row>
    <row r="18" spans="1:9" ht="12.75">
      <c r="A18" s="284" t="s">
        <v>736</v>
      </c>
      <c r="B18" s="285"/>
      <c r="C18" s="286"/>
      <c r="D18" s="285"/>
      <c r="E18" s="286"/>
      <c r="F18" s="287"/>
      <c r="G18" s="285"/>
      <c r="H18" s="286"/>
      <c r="I18" s="288">
        <f>SUM(B18:H18)</f>
        <v>0</v>
      </c>
    </row>
    <row r="19" spans="1:9" ht="12.75">
      <c r="A19" s="284" t="s">
        <v>737</v>
      </c>
      <c r="B19" s="285"/>
      <c r="C19" s="286"/>
      <c r="D19" s="285"/>
      <c r="E19" s="286"/>
      <c r="F19" s="287">
        <v>6829.62</v>
      </c>
      <c r="G19" s="285"/>
      <c r="H19" s="286"/>
      <c r="I19" s="288">
        <f>SUM(B19:H19)</f>
        <v>6829.62</v>
      </c>
    </row>
    <row r="20" spans="1:9" ht="12.75">
      <c r="A20" s="292" t="s">
        <v>738</v>
      </c>
      <c r="B20" s="285"/>
      <c r="C20" s="286"/>
      <c r="D20" s="285"/>
      <c r="E20" s="286"/>
      <c r="F20" s="287"/>
      <c r="G20" s="285"/>
      <c r="H20" s="286"/>
      <c r="I20" s="288">
        <f>SUM(B20:H20)</f>
        <v>0</v>
      </c>
    </row>
    <row r="21" spans="1:9" ht="12.75">
      <c r="A21" s="284" t="s">
        <v>683</v>
      </c>
      <c r="B21" s="289">
        <f aca="true" t="shared" si="4" ref="B21:I21">B15+B16</f>
        <v>0</v>
      </c>
      <c r="C21" s="290">
        <f t="shared" si="4"/>
        <v>4310974.03</v>
      </c>
      <c r="D21" s="289">
        <f t="shared" si="4"/>
        <v>0</v>
      </c>
      <c r="E21" s="290">
        <f t="shared" si="4"/>
        <v>142064.89</v>
      </c>
      <c r="F21" s="291">
        <f t="shared" si="4"/>
        <v>74587.09</v>
      </c>
      <c r="G21" s="289">
        <f t="shared" si="4"/>
        <v>0</v>
      </c>
      <c r="H21" s="290">
        <f t="shared" si="4"/>
        <v>0</v>
      </c>
      <c r="I21" s="288">
        <f t="shared" si="4"/>
        <v>4527626.01</v>
      </c>
    </row>
    <row r="22" spans="1:9" ht="12.75">
      <c r="A22" s="284" t="s">
        <v>684</v>
      </c>
      <c r="B22" s="285"/>
      <c r="C22" s="286"/>
      <c r="D22" s="285"/>
      <c r="E22" s="286"/>
      <c r="F22" s="287"/>
      <c r="G22" s="285"/>
      <c r="H22" s="286"/>
      <c r="I22" s="288">
        <f>SUM(B22:H22)</f>
        <v>0</v>
      </c>
    </row>
    <row r="23" spans="1:9" ht="12.75">
      <c r="A23" s="284" t="s">
        <v>685</v>
      </c>
      <c r="B23" s="285"/>
      <c r="C23" s="286"/>
      <c r="D23" s="285"/>
      <c r="E23" s="286"/>
      <c r="F23" s="287"/>
      <c r="G23" s="285"/>
      <c r="H23" s="286"/>
      <c r="I23" s="288">
        <f>SUM(B23:H23)</f>
        <v>0</v>
      </c>
    </row>
    <row r="24" spans="1:9" ht="12.75">
      <c r="A24" s="284" t="s">
        <v>686</v>
      </c>
      <c r="B24" s="285"/>
      <c r="C24" s="286"/>
      <c r="D24" s="285"/>
      <c r="E24" s="286"/>
      <c r="F24" s="287"/>
      <c r="G24" s="285"/>
      <c r="H24" s="286"/>
      <c r="I24" s="288">
        <f>SUM(B24:H24)</f>
        <v>0</v>
      </c>
    </row>
    <row r="25" spans="1:9" ht="12.75">
      <c r="A25" s="284" t="s">
        <v>687</v>
      </c>
      <c r="B25" s="289">
        <f aca="true" t="shared" si="5" ref="B25:I25">B22+B23-B24</f>
        <v>0</v>
      </c>
      <c r="C25" s="290">
        <f t="shared" si="5"/>
        <v>0</v>
      </c>
      <c r="D25" s="289">
        <f t="shared" si="5"/>
        <v>0</v>
      </c>
      <c r="E25" s="290">
        <f t="shared" si="5"/>
        <v>0</v>
      </c>
      <c r="F25" s="291">
        <f t="shared" si="5"/>
        <v>0</v>
      </c>
      <c r="G25" s="289">
        <f t="shared" si="5"/>
        <v>0</v>
      </c>
      <c r="H25" s="290">
        <f t="shared" si="5"/>
        <v>0</v>
      </c>
      <c r="I25" s="288">
        <f t="shared" si="5"/>
        <v>0</v>
      </c>
    </row>
    <row r="26" spans="1:9" s="267" customFormat="1" ht="12.75">
      <c r="A26" s="293" t="s">
        <v>739</v>
      </c>
      <c r="B26" s="294">
        <f aca="true" t="shared" si="6" ref="B26:I26">B14-B21-B25</f>
        <v>0</v>
      </c>
      <c r="C26" s="295">
        <f t="shared" si="6"/>
        <v>22916230.009999998</v>
      </c>
      <c r="D26" s="294">
        <f t="shared" si="6"/>
        <v>0</v>
      </c>
      <c r="E26" s="295">
        <f t="shared" si="6"/>
        <v>2319558.9</v>
      </c>
      <c r="F26" s="296">
        <f t="shared" si="6"/>
        <v>290654.5</v>
      </c>
      <c r="G26" s="294">
        <f t="shared" si="6"/>
        <v>0</v>
      </c>
      <c r="H26" s="295">
        <f t="shared" si="6"/>
        <v>0</v>
      </c>
      <c r="I26" s="297">
        <f t="shared" si="6"/>
        <v>25526443.409999996</v>
      </c>
    </row>
  </sheetData>
  <sheetProtection/>
  <mergeCells count="8">
    <mergeCell ref="A2:A4"/>
    <mergeCell ref="B2:C2"/>
    <mergeCell ref="D2:E2"/>
    <mergeCell ref="G2:H2"/>
    <mergeCell ref="I2:I4"/>
    <mergeCell ref="B3:C3"/>
    <mergeCell ref="D3:E3"/>
    <mergeCell ref="G3:H3"/>
  </mergeCells>
  <printOptions/>
  <pageMargins left="0.5298611111111111" right="0.42986111111111114" top="0.9840277777777777" bottom="0.9840277777777777" header="0.5118055555555555" footer="0.5118055555555555"/>
  <pageSetup firstPageNumber="16" useFirstPageNumber="1" fitToHeight="1" fitToWidth="1" horizontalDpi="300" verticalDpi="300" orientation="landscape" paperSize="9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0.00390625" style="249" customWidth="1"/>
    <col min="2" max="3" width="12.75390625" style="249" customWidth="1"/>
    <col min="4" max="5" width="13.75390625" style="249" customWidth="1"/>
    <col min="6" max="9" width="12.75390625" style="249" customWidth="1"/>
    <col min="10" max="16384" width="9.125" style="249" customWidth="1"/>
  </cols>
  <sheetData>
    <row r="1" spans="1:9" ht="12.75">
      <c r="A1" s="250" t="s">
        <v>740</v>
      </c>
      <c r="B1" s="251"/>
      <c r="C1" s="251"/>
      <c r="D1" s="251"/>
      <c r="E1" s="251"/>
      <c r="F1" s="251"/>
      <c r="G1" s="251"/>
      <c r="H1" s="251"/>
      <c r="I1" s="251"/>
    </row>
    <row r="2" spans="1:9" ht="12.75" customHeight="1">
      <c r="A2" s="406"/>
      <c r="B2" s="407" t="s">
        <v>655</v>
      </c>
      <c r="C2" s="407"/>
      <c r="D2" s="407" t="s">
        <v>656</v>
      </c>
      <c r="E2" s="407"/>
      <c r="F2" s="273" t="s">
        <v>658</v>
      </c>
      <c r="G2" s="407" t="s">
        <v>659</v>
      </c>
      <c r="H2" s="407"/>
      <c r="I2" s="408" t="s">
        <v>650</v>
      </c>
    </row>
    <row r="3" spans="1:9" s="276" customFormat="1" ht="27.75" customHeight="1">
      <c r="A3" s="406"/>
      <c r="B3" s="409" t="s">
        <v>663</v>
      </c>
      <c r="C3" s="409"/>
      <c r="D3" s="409" t="s">
        <v>722</v>
      </c>
      <c r="E3" s="409"/>
      <c r="F3" s="275" t="s">
        <v>723</v>
      </c>
      <c r="G3" s="409" t="s">
        <v>724</v>
      </c>
      <c r="H3" s="409"/>
      <c r="I3" s="408"/>
    </row>
    <row r="4" spans="1:9" s="276" customFormat="1" ht="45" customHeight="1">
      <c r="A4" s="406"/>
      <c r="B4" s="277" t="s">
        <v>725</v>
      </c>
      <c r="C4" s="278" t="s">
        <v>726</v>
      </c>
      <c r="D4" s="279" t="s">
        <v>727</v>
      </c>
      <c r="E4" s="280" t="s">
        <v>728</v>
      </c>
      <c r="F4" s="281"/>
      <c r="G4" s="282" t="s">
        <v>729</v>
      </c>
      <c r="H4" s="283" t="s">
        <v>730</v>
      </c>
      <c r="I4" s="408"/>
    </row>
    <row r="5" spans="1:9" ht="12.75">
      <c r="A5" s="284" t="s">
        <v>731</v>
      </c>
      <c r="B5" s="285"/>
      <c r="C5" s="286"/>
      <c r="D5" s="285"/>
      <c r="E5" s="286"/>
      <c r="F5" s="287"/>
      <c r="G5" s="285"/>
      <c r="H5" s="286"/>
      <c r="I5" s="288">
        <f>SUM(B5:H5)</f>
        <v>0</v>
      </c>
    </row>
    <row r="6" spans="1:9" ht="12.75">
      <c r="A6" s="284" t="s">
        <v>670</v>
      </c>
      <c r="B6" s="289">
        <f aca="true" t="shared" si="0" ref="B6:I6">SUM(B7:B9)</f>
        <v>0</v>
      </c>
      <c r="C6" s="290">
        <f t="shared" si="0"/>
        <v>0</v>
      </c>
      <c r="D6" s="289">
        <f t="shared" si="0"/>
        <v>0</v>
      </c>
      <c r="E6" s="290">
        <f t="shared" si="0"/>
        <v>0</v>
      </c>
      <c r="F6" s="291">
        <f t="shared" si="0"/>
        <v>0</v>
      </c>
      <c r="G6" s="289">
        <f t="shared" si="0"/>
        <v>0</v>
      </c>
      <c r="H6" s="290">
        <f t="shared" si="0"/>
        <v>0</v>
      </c>
      <c r="I6" s="288">
        <f t="shared" si="0"/>
        <v>0</v>
      </c>
    </row>
    <row r="7" spans="1:9" ht="12.75">
      <c r="A7" s="284" t="s">
        <v>671</v>
      </c>
      <c r="B7" s="285"/>
      <c r="C7" s="286"/>
      <c r="D7" s="285"/>
      <c r="E7" s="286"/>
      <c r="F7" s="287"/>
      <c r="G7" s="285"/>
      <c r="H7" s="286"/>
      <c r="I7" s="288">
        <f>SUM(B7:H7)</f>
        <v>0</v>
      </c>
    </row>
    <row r="8" spans="1:9" ht="12.75">
      <c r="A8" s="284" t="s">
        <v>732</v>
      </c>
      <c r="B8" s="285"/>
      <c r="C8" s="286"/>
      <c r="D8" s="285"/>
      <c r="E8" s="286"/>
      <c r="F8" s="287"/>
      <c r="G8" s="285"/>
      <c r="H8" s="286"/>
      <c r="I8" s="288">
        <f>SUM(B8:H8)</f>
        <v>0</v>
      </c>
    </row>
    <row r="9" spans="1:9" ht="12.75">
      <c r="A9" s="292" t="s">
        <v>436</v>
      </c>
      <c r="B9" s="285"/>
      <c r="C9" s="286"/>
      <c r="D9" s="285"/>
      <c r="E9" s="286"/>
      <c r="F9" s="287"/>
      <c r="G9" s="285"/>
      <c r="H9" s="286"/>
      <c r="I9" s="288">
        <f>SUM(B9:H9)</f>
        <v>0</v>
      </c>
    </row>
    <row r="10" spans="1:9" ht="12.75">
      <c r="A10" s="284" t="s">
        <v>674</v>
      </c>
      <c r="B10" s="289">
        <f aca="true" t="shared" si="1" ref="B10:I10">SUM(B11:B13)</f>
        <v>0</v>
      </c>
      <c r="C10" s="290">
        <f t="shared" si="1"/>
        <v>0</v>
      </c>
      <c r="D10" s="289">
        <f t="shared" si="1"/>
        <v>0</v>
      </c>
      <c r="E10" s="290">
        <f t="shared" si="1"/>
        <v>0</v>
      </c>
      <c r="F10" s="291">
        <f t="shared" si="1"/>
        <v>0</v>
      </c>
      <c r="G10" s="289">
        <f t="shared" si="1"/>
        <v>0</v>
      </c>
      <c r="H10" s="290">
        <f t="shared" si="1"/>
        <v>0</v>
      </c>
      <c r="I10" s="288">
        <f t="shared" si="1"/>
        <v>0</v>
      </c>
    </row>
    <row r="11" spans="1:9" ht="12.75">
      <c r="A11" s="284" t="s">
        <v>675</v>
      </c>
      <c r="B11" s="285"/>
      <c r="C11" s="286"/>
      <c r="D11" s="285"/>
      <c r="E11" s="286"/>
      <c r="F11" s="287"/>
      <c r="G11" s="285"/>
      <c r="H11" s="286"/>
      <c r="I11" s="288">
        <f>SUM(B11:H11)</f>
        <v>0</v>
      </c>
    </row>
    <row r="12" spans="1:9" ht="12.75">
      <c r="A12" s="284" t="s">
        <v>676</v>
      </c>
      <c r="B12" s="285"/>
      <c r="C12" s="286"/>
      <c r="D12" s="285"/>
      <c r="E12" s="286"/>
      <c r="F12" s="287"/>
      <c r="G12" s="285"/>
      <c r="H12" s="286"/>
      <c r="I12" s="288">
        <f>SUM(B12:H12)</f>
        <v>0</v>
      </c>
    </row>
    <row r="13" spans="1:9" ht="12.75">
      <c r="A13" s="292" t="s">
        <v>436</v>
      </c>
      <c r="B13" s="285"/>
      <c r="C13" s="286"/>
      <c r="D13" s="285"/>
      <c r="E13" s="286"/>
      <c r="F13" s="287"/>
      <c r="G13" s="285"/>
      <c r="H13" s="286"/>
      <c r="I13" s="288">
        <f>SUM(B13:H13)</f>
        <v>0</v>
      </c>
    </row>
    <row r="14" spans="1:9" ht="12.75">
      <c r="A14" s="284" t="s">
        <v>734</v>
      </c>
      <c r="B14" s="289">
        <f aca="true" t="shared" si="2" ref="B14:I14">B5+B6-B10</f>
        <v>0</v>
      </c>
      <c r="C14" s="290">
        <f t="shared" si="2"/>
        <v>0</v>
      </c>
      <c r="D14" s="289">
        <f t="shared" si="2"/>
        <v>0</v>
      </c>
      <c r="E14" s="290">
        <f t="shared" si="2"/>
        <v>0</v>
      </c>
      <c r="F14" s="291">
        <f t="shared" si="2"/>
        <v>0</v>
      </c>
      <c r="G14" s="289">
        <f t="shared" si="2"/>
        <v>0</v>
      </c>
      <c r="H14" s="290">
        <f t="shared" si="2"/>
        <v>0</v>
      </c>
      <c r="I14" s="288">
        <f t="shared" si="2"/>
        <v>0</v>
      </c>
    </row>
    <row r="15" spans="1:9" ht="12.75">
      <c r="A15" s="284" t="s">
        <v>678</v>
      </c>
      <c r="B15" s="285"/>
      <c r="C15" s="286"/>
      <c r="D15" s="285"/>
      <c r="E15" s="286"/>
      <c r="F15" s="287"/>
      <c r="G15" s="285"/>
      <c r="H15" s="286"/>
      <c r="I15" s="288">
        <f>SUM(B15:H15)</f>
        <v>0</v>
      </c>
    </row>
    <row r="16" spans="1:9" ht="12.75">
      <c r="A16" s="284" t="s">
        <v>735</v>
      </c>
      <c r="B16" s="289">
        <f>B17-B18-B19+B20</f>
        <v>0</v>
      </c>
      <c r="C16" s="290">
        <f aca="true" t="shared" si="3" ref="C16:I16">C17-C18-C19+C20</f>
        <v>0</v>
      </c>
      <c r="D16" s="289">
        <f t="shared" si="3"/>
        <v>0</v>
      </c>
      <c r="E16" s="290">
        <f t="shared" si="3"/>
        <v>0</v>
      </c>
      <c r="F16" s="291">
        <f t="shared" si="3"/>
        <v>0</v>
      </c>
      <c r="G16" s="289">
        <f t="shared" si="3"/>
        <v>0</v>
      </c>
      <c r="H16" s="290">
        <f t="shared" si="3"/>
        <v>0</v>
      </c>
      <c r="I16" s="288">
        <f t="shared" si="3"/>
        <v>0</v>
      </c>
    </row>
    <row r="17" spans="1:9" ht="12.75">
      <c r="A17" s="284" t="s">
        <v>680</v>
      </c>
      <c r="B17" s="285"/>
      <c r="C17" s="286"/>
      <c r="D17" s="285"/>
      <c r="E17" s="286"/>
      <c r="F17" s="287"/>
      <c r="G17" s="285"/>
      <c r="H17" s="286"/>
      <c r="I17" s="288">
        <f>SUM(B17:H17)</f>
        <v>0</v>
      </c>
    </row>
    <row r="18" spans="1:9" ht="12.75">
      <c r="A18" s="284" t="s">
        <v>736</v>
      </c>
      <c r="B18" s="285"/>
      <c r="C18" s="286"/>
      <c r="D18" s="285"/>
      <c r="E18" s="286"/>
      <c r="F18" s="287"/>
      <c r="G18" s="285"/>
      <c r="H18" s="286"/>
      <c r="I18" s="288">
        <f>SUM(B18:H18)</f>
        <v>0</v>
      </c>
    </row>
    <row r="19" spans="1:9" ht="12.75">
      <c r="A19" s="284" t="s">
        <v>737</v>
      </c>
      <c r="B19" s="285"/>
      <c r="C19" s="286"/>
      <c r="D19" s="285"/>
      <c r="E19" s="286"/>
      <c r="F19" s="287"/>
      <c r="G19" s="285"/>
      <c r="H19" s="286"/>
      <c r="I19" s="288">
        <f>SUM(B19:H19)</f>
        <v>0</v>
      </c>
    </row>
    <row r="20" spans="1:9" ht="12.75">
      <c r="A20" s="292" t="s">
        <v>738</v>
      </c>
      <c r="B20" s="285"/>
      <c r="C20" s="286"/>
      <c r="D20" s="285"/>
      <c r="E20" s="286"/>
      <c r="F20" s="287"/>
      <c r="G20" s="285"/>
      <c r="H20" s="286"/>
      <c r="I20" s="288">
        <f>SUM(B20:H20)</f>
        <v>0</v>
      </c>
    </row>
    <row r="21" spans="1:9" ht="12.75">
      <c r="A21" s="284" t="s">
        <v>683</v>
      </c>
      <c r="B21" s="289">
        <f aca="true" t="shared" si="4" ref="B21:I21">B15+B16</f>
        <v>0</v>
      </c>
      <c r="C21" s="290">
        <f>C15+C16</f>
        <v>0</v>
      </c>
      <c r="D21" s="289">
        <f>D15+D16</f>
        <v>0</v>
      </c>
      <c r="E21" s="290">
        <f t="shared" si="4"/>
        <v>0</v>
      </c>
      <c r="F21" s="291">
        <f t="shared" si="4"/>
        <v>0</v>
      </c>
      <c r="G21" s="289">
        <f>G15+G16</f>
        <v>0</v>
      </c>
      <c r="H21" s="290">
        <f t="shared" si="4"/>
        <v>0</v>
      </c>
      <c r="I21" s="288">
        <f t="shared" si="4"/>
        <v>0</v>
      </c>
    </row>
    <row r="22" spans="1:9" ht="12.75">
      <c r="A22" s="284" t="s">
        <v>684</v>
      </c>
      <c r="B22" s="285"/>
      <c r="C22" s="286"/>
      <c r="D22" s="285"/>
      <c r="E22" s="286"/>
      <c r="F22" s="287"/>
      <c r="G22" s="285"/>
      <c r="H22" s="286"/>
      <c r="I22" s="288">
        <f>SUM(B22:H22)</f>
        <v>0</v>
      </c>
    </row>
    <row r="23" spans="1:9" ht="12.75">
      <c r="A23" s="284" t="s">
        <v>685</v>
      </c>
      <c r="B23" s="285"/>
      <c r="C23" s="286"/>
      <c r="D23" s="285"/>
      <c r="E23" s="286"/>
      <c r="F23" s="287"/>
      <c r="G23" s="285"/>
      <c r="H23" s="286"/>
      <c r="I23" s="288">
        <f>SUM(B23:H23)</f>
        <v>0</v>
      </c>
    </row>
    <row r="24" spans="1:9" ht="12.75">
      <c r="A24" s="284" t="s">
        <v>686</v>
      </c>
      <c r="B24" s="285"/>
      <c r="C24" s="286"/>
      <c r="D24" s="285"/>
      <c r="E24" s="286"/>
      <c r="F24" s="287"/>
      <c r="G24" s="285"/>
      <c r="H24" s="286"/>
      <c r="I24" s="288">
        <f>SUM(B24:H24)</f>
        <v>0</v>
      </c>
    </row>
    <row r="25" spans="1:9" ht="12.75">
      <c r="A25" s="284" t="s">
        <v>687</v>
      </c>
      <c r="B25" s="289">
        <f aca="true" t="shared" si="5" ref="B25:I25">B22+B23-B24</f>
        <v>0</v>
      </c>
      <c r="C25" s="290">
        <f t="shared" si="5"/>
        <v>0</v>
      </c>
      <c r="D25" s="289">
        <f t="shared" si="5"/>
        <v>0</v>
      </c>
      <c r="E25" s="290">
        <f t="shared" si="5"/>
        <v>0</v>
      </c>
      <c r="F25" s="291">
        <f t="shared" si="5"/>
        <v>0</v>
      </c>
      <c r="G25" s="289">
        <f t="shared" si="5"/>
        <v>0</v>
      </c>
      <c r="H25" s="290">
        <f t="shared" si="5"/>
        <v>0</v>
      </c>
      <c r="I25" s="288">
        <f t="shared" si="5"/>
        <v>0</v>
      </c>
    </row>
    <row r="26" spans="1:9" s="267" customFormat="1" ht="12.75">
      <c r="A26" s="293" t="s">
        <v>739</v>
      </c>
      <c r="B26" s="294">
        <f aca="true" t="shared" si="6" ref="B26:I26">B14-B21-B25</f>
        <v>0</v>
      </c>
      <c r="C26" s="295">
        <f t="shared" si="6"/>
        <v>0</v>
      </c>
      <c r="D26" s="294">
        <f t="shared" si="6"/>
        <v>0</v>
      </c>
      <c r="E26" s="295">
        <f t="shared" si="6"/>
        <v>0</v>
      </c>
      <c r="F26" s="296">
        <f t="shared" si="6"/>
        <v>0</v>
      </c>
      <c r="G26" s="294">
        <f t="shared" si="6"/>
        <v>0</v>
      </c>
      <c r="H26" s="295">
        <f t="shared" si="6"/>
        <v>0</v>
      </c>
      <c r="I26" s="297">
        <f t="shared" si="6"/>
        <v>0</v>
      </c>
    </row>
  </sheetData>
  <sheetProtection/>
  <mergeCells count="8">
    <mergeCell ref="A2:A4"/>
    <mergeCell ref="B2:C2"/>
    <mergeCell ref="D2:E2"/>
    <mergeCell ref="G2:H2"/>
    <mergeCell ref="I2:I4"/>
    <mergeCell ref="B3:C3"/>
    <mergeCell ref="D3:E3"/>
    <mergeCell ref="G3:H3"/>
  </mergeCells>
  <printOptions/>
  <pageMargins left="0.5298611111111111" right="0.42986111111111114" top="0.9840277777777777" bottom="0.9840277777777777" header="0.5118055555555555" footer="0.5118055555555555"/>
  <pageSetup firstPageNumber="16" useFirstPageNumber="1" fitToHeight="1" fitToWidth="1" horizontalDpi="300" verticalDpi="300" orientation="landscape" paperSize="9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zoomScalePageLayoutView="0" workbookViewId="0" topLeftCell="A1">
      <selection activeCell="A33" sqref="A33"/>
    </sheetView>
  </sheetViews>
  <sheetFormatPr defaultColWidth="9.00390625" defaultRowHeight="12.75"/>
  <cols>
    <col min="1" max="1" width="50.00390625" style="249" customWidth="1"/>
    <col min="2" max="3" width="12.75390625" style="249" customWidth="1"/>
    <col min="4" max="5" width="13.75390625" style="249" customWidth="1"/>
    <col min="6" max="9" width="12.75390625" style="249" customWidth="1"/>
    <col min="10" max="16384" width="9.125" style="249" customWidth="1"/>
  </cols>
  <sheetData>
    <row r="1" spans="1:9" ht="12.75">
      <c r="A1" s="250" t="s">
        <v>741</v>
      </c>
      <c r="B1" s="251"/>
      <c r="C1" s="251"/>
      <c r="D1" s="251"/>
      <c r="E1" s="251"/>
      <c r="F1" s="251"/>
      <c r="G1" s="251"/>
      <c r="H1" s="251"/>
      <c r="I1" s="251"/>
    </row>
    <row r="2" spans="1:9" ht="12.75" customHeight="1">
      <c r="A2" s="406"/>
      <c r="B2" s="298" t="s">
        <v>655</v>
      </c>
      <c r="C2" s="299" t="s">
        <v>742</v>
      </c>
      <c r="D2" s="298" t="s">
        <v>743</v>
      </c>
      <c r="E2" s="299" t="s">
        <v>658</v>
      </c>
      <c r="F2" s="273" t="s">
        <v>659</v>
      </c>
      <c r="G2" s="300" t="s">
        <v>660</v>
      </c>
      <c r="H2" s="273" t="s">
        <v>744</v>
      </c>
      <c r="I2" s="410" t="s">
        <v>650</v>
      </c>
    </row>
    <row r="3" spans="1:9" s="276" customFormat="1" ht="46.5" customHeight="1">
      <c r="A3" s="406"/>
      <c r="B3" s="301" t="s">
        <v>745</v>
      </c>
      <c r="C3" s="302" t="s">
        <v>746</v>
      </c>
      <c r="D3" s="301" t="s">
        <v>747</v>
      </c>
      <c r="E3" s="302" t="s">
        <v>748</v>
      </c>
      <c r="F3" s="275" t="s">
        <v>749</v>
      </c>
      <c r="G3" s="303" t="s">
        <v>750</v>
      </c>
      <c r="H3" s="274" t="s">
        <v>751</v>
      </c>
      <c r="I3" s="410"/>
    </row>
    <row r="4" spans="1:9" ht="12.75">
      <c r="A4" s="284" t="s">
        <v>731</v>
      </c>
      <c r="B4" s="285"/>
      <c r="C4" s="286"/>
      <c r="D4" s="285"/>
      <c r="E4" s="286"/>
      <c r="F4" s="287"/>
      <c r="G4" s="304"/>
      <c r="H4" s="287"/>
      <c r="I4" s="288">
        <f>SUM(B4:H4)</f>
        <v>0</v>
      </c>
    </row>
    <row r="5" spans="1:9" ht="12.75">
      <c r="A5" s="284" t="s">
        <v>670</v>
      </c>
      <c r="B5" s="289">
        <f aca="true" t="shared" si="0" ref="B5:I5">SUM(B6:B8)</f>
        <v>0</v>
      </c>
      <c r="C5" s="290">
        <f t="shared" si="0"/>
        <v>0</v>
      </c>
      <c r="D5" s="289">
        <f t="shared" si="0"/>
        <v>0</v>
      </c>
      <c r="E5" s="290">
        <f t="shared" si="0"/>
        <v>0</v>
      </c>
      <c r="F5" s="291">
        <f t="shared" si="0"/>
        <v>0</v>
      </c>
      <c r="G5" s="305">
        <f t="shared" si="0"/>
        <v>0</v>
      </c>
      <c r="H5" s="291">
        <f t="shared" si="0"/>
        <v>0</v>
      </c>
      <c r="I5" s="288">
        <f t="shared" si="0"/>
        <v>0</v>
      </c>
    </row>
    <row r="6" spans="1:9" ht="12.75">
      <c r="A6" s="284" t="s">
        <v>732</v>
      </c>
      <c r="B6" s="285"/>
      <c r="C6" s="286"/>
      <c r="D6" s="285"/>
      <c r="E6" s="286"/>
      <c r="F6" s="287"/>
      <c r="G6" s="304"/>
      <c r="H6" s="287"/>
      <c r="I6" s="288">
        <f>SUM(B6:H6)</f>
        <v>0</v>
      </c>
    </row>
    <row r="7" spans="1:9" ht="12.75">
      <c r="A7" s="284" t="s">
        <v>732</v>
      </c>
      <c r="B7" s="285"/>
      <c r="C7" s="286"/>
      <c r="D7" s="285"/>
      <c r="E7" s="286"/>
      <c r="F7" s="287"/>
      <c r="G7" s="304"/>
      <c r="H7" s="287"/>
      <c r="I7" s="288">
        <f>SUM(B7:H7)</f>
        <v>0</v>
      </c>
    </row>
    <row r="8" spans="1:9" ht="12.75">
      <c r="A8" s="292" t="s">
        <v>436</v>
      </c>
      <c r="B8" s="285"/>
      <c r="C8" s="286"/>
      <c r="D8" s="285"/>
      <c r="E8" s="286"/>
      <c r="F8" s="287"/>
      <c r="G8" s="304"/>
      <c r="H8" s="287"/>
      <c r="I8" s="288">
        <f>SUM(B8:H8)</f>
        <v>0</v>
      </c>
    </row>
    <row r="9" spans="1:9" ht="12.75">
      <c r="A9" s="284" t="s">
        <v>674</v>
      </c>
      <c r="B9" s="289">
        <f aca="true" t="shared" si="1" ref="B9:I9">SUM(B10:B12)</f>
        <v>0</v>
      </c>
      <c r="C9" s="290">
        <f t="shared" si="1"/>
        <v>0</v>
      </c>
      <c r="D9" s="289">
        <f t="shared" si="1"/>
        <v>0</v>
      </c>
      <c r="E9" s="290">
        <f t="shared" si="1"/>
        <v>0</v>
      </c>
      <c r="F9" s="291">
        <f t="shared" si="1"/>
        <v>0</v>
      </c>
      <c r="G9" s="305">
        <f t="shared" si="1"/>
        <v>0</v>
      </c>
      <c r="H9" s="291">
        <f t="shared" si="1"/>
        <v>0</v>
      </c>
      <c r="I9" s="288">
        <f t="shared" si="1"/>
        <v>0</v>
      </c>
    </row>
    <row r="10" spans="1:9" ht="12.75">
      <c r="A10" s="284" t="s">
        <v>675</v>
      </c>
      <c r="B10" s="285"/>
      <c r="C10" s="286"/>
      <c r="D10" s="285"/>
      <c r="E10" s="286"/>
      <c r="F10" s="287"/>
      <c r="G10" s="304"/>
      <c r="H10" s="287"/>
      <c r="I10" s="288">
        <f>SUM(B10:H10)</f>
        <v>0</v>
      </c>
    </row>
    <row r="11" spans="1:9" ht="12.75">
      <c r="A11" s="284" t="s">
        <v>676</v>
      </c>
      <c r="B11" s="285"/>
      <c r="C11" s="286"/>
      <c r="D11" s="285"/>
      <c r="E11" s="286"/>
      <c r="F11" s="287"/>
      <c r="G11" s="304"/>
      <c r="H11" s="287"/>
      <c r="I11" s="288">
        <f>SUM(B11:H11)</f>
        <v>0</v>
      </c>
    </row>
    <row r="12" spans="1:9" ht="12.75">
      <c r="A12" s="292" t="s">
        <v>436</v>
      </c>
      <c r="B12" s="285"/>
      <c r="C12" s="286"/>
      <c r="D12" s="285"/>
      <c r="E12" s="286"/>
      <c r="F12" s="287"/>
      <c r="G12" s="304"/>
      <c r="H12" s="287"/>
      <c r="I12" s="288">
        <f>SUM(B12:H12)</f>
        <v>0</v>
      </c>
    </row>
    <row r="13" spans="1:9" ht="12.75">
      <c r="A13" s="284" t="s">
        <v>734</v>
      </c>
      <c r="B13" s="289">
        <f aca="true" t="shared" si="2" ref="B13:I13">B4+B5-B9</f>
        <v>0</v>
      </c>
      <c r="C13" s="290">
        <f t="shared" si="2"/>
        <v>0</v>
      </c>
      <c r="D13" s="289">
        <f t="shared" si="2"/>
        <v>0</v>
      </c>
      <c r="E13" s="290">
        <f t="shared" si="2"/>
        <v>0</v>
      </c>
      <c r="F13" s="291">
        <f t="shared" si="2"/>
        <v>0</v>
      </c>
      <c r="G13" s="305">
        <f t="shared" si="2"/>
        <v>0</v>
      </c>
      <c r="H13" s="291">
        <f t="shared" si="2"/>
        <v>0</v>
      </c>
      <c r="I13" s="288">
        <f t="shared" si="2"/>
        <v>0</v>
      </c>
    </row>
    <row r="14" spans="1:9" ht="12.75">
      <c r="A14" s="284" t="s">
        <v>678</v>
      </c>
      <c r="B14" s="285"/>
      <c r="C14" s="286"/>
      <c r="D14" s="285"/>
      <c r="E14" s="286"/>
      <c r="F14" s="287"/>
      <c r="G14" s="304"/>
      <c r="H14" s="287"/>
      <c r="I14" s="288">
        <f>SUM(B14:H14)</f>
        <v>0</v>
      </c>
    </row>
    <row r="15" spans="1:9" ht="12.75">
      <c r="A15" s="284" t="s">
        <v>735</v>
      </c>
      <c r="B15" s="289">
        <f>B16-B17-B18+B19</f>
        <v>0</v>
      </c>
      <c r="C15" s="290">
        <f aca="true" t="shared" si="3" ref="C15:I15">C16-C17-C18+C19</f>
        <v>0</v>
      </c>
      <c r="D15" s="289">
        <f t="shared" si="3"/>
        <v>0</v>
      </c>
      <c r="E15" s="290">
        <f t="shared" si="3"/>
        <v>0</v>
      </c>
      <c r="F15" s="291">
        <f t="shared" si="3"/>
        <v>0</v>
      </c>
      <c r="G15" s="305">
        <f t="shared" si="3"/>
        <v>0</v>
      </c>
      <c r="H15" s="291">
        <f t="shared" si="3"/>
        <v>0</v>
      </c>
      <c r="I15" s="288">
        <f t="shared" si="3"/>
        <v>0</v>
      </c>
    </row>
    <row r="16" spans="1:9" ht="12.75">
      <c r="A16" s="284" t="s">
        <v>680</v>
      </c>
      <c r="B16" s="285"/>
      <c r="C16" s="286"/>
      <c r="D16" s="285"/>
      <c r="E16" s="286"/>
      <c r="F16" s="287"/>
      <c r="G16" s="304"/>
      <c r="H16" s="287"/>
      <c r="I16" s="288">
        <f>SUM(B16:H16)</f>
        <v>0</v>
      </c>
    </row>
    <row r="17" spans="1:9" ht="12.75">
      <c r="A17" s="284" t="s">
        <v>736</v>
      </c>
      <c r="B17" s="285"/>
      <c r="C17" s="286"/>
      <c r="D17" s="285"/>
      <c r="E17" s="286"/>
      <c r="F17" s="287"/>
      <c r="G17" s="304"/>
      <c r="H17" s="287"/>
      <c r="I17" s="288">
        <f>SUM(B17:H17)</f>
        <v>0</v>
      </c>
    </row>
    <row r="18" spans="1:9" ht="12.75">
      <c r="A18" s="284" t="s">
        <v>737</v>
      </c>
      <c r="B18" s="285"/>
      <c r="C18" s="286"/>
      <c r="D18" s="285"/>
      <c r="E18" s="286"/>
      <c r="F18" s="287"/>
      <c r="G18" s="304"/>
      <c r="H18" s="287"/>
      <c r="I18" s="288">
        <f>SUM(B18:H18)</f>
        <v>0</v>
      </c>
    </row>
    <row r="19" spans="1:9" ht="12.75">
      <c r="A19" s="292" t="s">
        <v>436</v>
      </c>
      <c r="B19" s="285"/>
      <c r="C19" s="286"/>
      <c r="D19" s="285"/>
      <c r="E19" s="286"/>
      <c r="F19" s="287"/>
      <c r="G19" s="304"/>
      <c r="H19" s="287"/>
      <c r="I19" s="288">
        <f>SUM(B19:H19)</f>
        <v>0</v>
      </c>
    </row>
    <row r="20" spans="1:9" ht="12.75">
      <c r="A20" s="284" t="s">
        <v>683</v>
      </c>
      <c r="B20" s="289">
        <f aca="true" t="shared" si="4" ref="B20:I20">B14+B15</f>
        <v>0</v>
      </c>
      <c r="C20" s="290">
        <f>C14+C15</f>
        <v>0</v>
      </c>
      <c r="D20" s="289">
        <f>D14+D15</f>
        <v>0</v>
      </c>
      <c r="E20" s="290">
        <f t="shared" si="4"/>
        <v>0</v>
      </c>
      <c r="F20" s="291">
        <f t="shared" si="4"/>
        <v>0</v>
      </c>
      <c r="G20" s="305">
        <f>G14+G15</f>
        <v>0</v>
      </c>
      <c r="H20" s="291">
        <f t="shared" si="4"/>
        <v>0</v>
      </c>
      <c r="I20" s="288">
        <f t="shared" si="4"/>
        <v>0</v>
      </c>
    </row>
    <row r="21" spans="1:9" ht="12.75">
      <c r="A21" s="284" t="s">
        <v>684</v>
      </c>
      <c r="B21" s="285"/>
      <c r="C21" s="286"/>
      <c r="D21" s="285"/>
      <c r="E21" s="286"/>
      <c r="F21" s="287"/>
      <c r="G21" s="304"/>
      <c r="H21" s="287"/>
      <c r="I21" s="288">
        <f>SUM(B21:H21)</f>
        <v>0</v>
      </c>
    </row>
    <row r="22" spans="1:9" ht="12.75">
      <c r="A22" s="284" t="s">
        <v>685</v>
      </c>
      <c r="B22" s="285"/>
      <c r="C22" s="286"/>
      <c r="D22" s="285"/>
      <c r="E22" s="286"/>
      <c r="F22" s="287"/>
      <c r="G22" s="304"/>
      <c r="H22" s="287"/>
      <c r="I22" s="288">
        <f>SUM(B22:H22)</f>
        <v>0</v>
      </c>
    </row>
    <row r="23" spans="1:9" ht="12.75">
      <c r="A23" s="284" t="s">
        <v>686</v>
      </c>
      <c r="B23" s="285"/>
      <c r="C23" s="286"/>
      <c r="D23" s="285"/>
      <c r="E23" s="286"/>
      <c r="F23" s="287"/>
      <c r="G23" s="304"/>
      <c r="H23" s="287"/>
      <c r="I23" s="288">
        <f>SUM(B23:H23)</f>
        <v>0</v>
      </c>
    </row>
    <row r="24" spans="1:9" ht="12.75">
      <c r="A24" s="284" t="s">
        <v>687</v>
      </c>
      <c r="B24" s="289">
        <f aca="true" t="shared" si="5" ref="B24:I24">B21+B22-B23</f>
        <v>0</v>
      </c>
      <c r="C24" s="290">
        <f t="shared" si="5"/>
        <v>0</v>
      </c>
      <c r="D24" s="289">
        <f t="shared" si="5"/>
        <v>0</v>
      </c>
      <c r="E24" s="290">
        <f t="shared" si="5"/>
        <v>0</v>
      </c>
      <c r="F24" s="291">
        <f t="shared" si="5"/>
        <v>0</v>
      </c>
      <c r="G24" s="305">
        <f t="shared" si="5"/>
        <v>0</v>
      </c>
      <c r="H24" s="291">
        <f t="shared" si="5"/>
        <v>0</v>
      </c>
      <c r="I24" s="288">
        <f t="shared" si="5"/>
        <v>0</v>
      </c>
    </row>
    <row r="25" spans="1:9" s="267" customFormat="1" ht="12.75">
      <c r="A25" s="293" t="s">
        <v>739</v>
      </c>
      <c r="B25" s="294">
        <f aca="true" t="shared" si="6" ref="B25:I25">B13-B20-B24</f>
        <v>0</v>
      </c>
      <c r="C25" s="295">
        <f t="shared" si="6"/>
        <v>0</v>
      </c>
      <c r="D25" s="294">
        <f t="shared" si="6"/>
        <v>0</v>
      </c>
      <c r="E25" s="295">
        <f t="shared" si="6"/>
        <v>0</v>
      </c>
      <c r="F25" s="296">
        <f t="shared" si="6"/>
        <v>0</v>
      </c>
      <c r="G25" s="306">
        <f t="shared" si="6"/>
        <v>0</v>
      </c>
      <c r="H25" s="296">
        <f t="shared" si="6"/>
        <v>0</v>
      </c>
      <c r="I25" s="297">
        <f t="shared" si="6"/>
        <v>0</v>
      </c>
    </row>
    <row r="26" ht="12.75">
      <c r="A26" s="268" t="s">
        <v>752</v>
      </c>
    </row>
    <row r="27" ht="12.75">
      <c r="A27" s="268" t="s">
        <v>753</v>
      </c>
    </row>
    <row r="28" ht="12.75">
      <c r="A28" s="268" t="s">
        <v>691</v>
      </c>
    </row>
    <row r="29" ht="12.75">
      <c r="A29" s="268" t="s">
        <v>754</v>
      </c>
    </row>
    <row r="30" ht="12.75">
      <c r="A30" s="268" t="s">
        <v>755</v>
      </c>
    </row>
    <row r="31" ht="12.75">
      <c r="A31" s="307"/>
    </row>
    <row r="32" spans="1:9" ht="12.75">
      <c r="A32" s="250" t="s">
        <v>756</v>
      </c>
      <c r="B32" s="251"/>
      <c r="C32" s="251"/>
      <c r="D32" s="251"/>
      <c r="E32" s="251"/>
      <c r="F32" s="251"/>
      <c r="G32" s="251"/>
      <c r="H32" s="251"/>
      <c r="I32" s="251"/>
    </row>
    <row r="33" spans="1:9" ht="12.75" customHeight="1">
      <c r="A33" s="406"/>
      <c r="B33" s="298" t="s">
        <v>655</v>
      </c>
      <c r="C33" s="299" t="s">
        <v>742</v>
      </c>
      <c r="D33" s="298" t="s">
        <v>743</v>
      </c>
      <c r="E33" s="299" t="s">
        <v>658</v>
      </c>
      <c r="F33" s="273" t="s">
        <v>659</v>
      </c>
      <c r="G33" s="300" t="s">
        <v>660</v>
      </c>
      <c r="H33" s="273" t="s">
        <v>744</v>
      </c>
      <c r="I33" s="410" t="s">
        <v>650</v>
      </c>
    </row>
    <row r="34" spans="1:9" s="276" customFormat="1" ht="46.5" customHeight="1">
      <c r="A34" s="406"/>
      <c r="B34" s="301" t="s">
        <v>745</v>
      </c>
      <c r="C34" s="302" t="s">
        <v>746</v>
      </c>
      <c r="D34" s="301" t="s">
        <v>747</v>
      </c>
      <c r="E34" s="302" t="s">
        <v>748</v>
      </c>
      <c r="F34" s="275" t="s">
        <v>749</v>
      </c>
      <c r="G34" s="303" t="s">
        <v>750</v>
      </c>
      <c r="H34" s="274" t="s">
        <v>751</v>
      </c>
      <c r="I34" s="410"/>
    </row>
    <row r="35" spans="1:9" ht="12.75">
      <c r="A35" s="284" t="s">
        <v>731</v>
      </c>
      <c r="B35" s="285"/>
      <c r="C35" s="286"/>
      <c r="D35" s="285"/>
      <c r="E35" s="286"/>
      <c r="F35" s="287"/>
      <c r="G35" s="304"/>
      <c r="H35" s="287"/>
      <c r="I35" s="288">
        <f>SUM(B35:H35)</f>
        <v>0</v>
      </c>
    </row>
    <row r="36" spans="1:9" ht="12.75">
      <c r="A36" s="284" t="s">
        <v>670</v>
      </c>
      <c r="B36" s="289">
        <f aca="true" t="shared" si="7" ref="B36:I36">SUM(B37:B39)</f>
        <v>0</v>
      </c>
      <c r="C36" s="290">
        <f t="shared" si="7"/>
        <v>0</v>
      </c>
      <c r="D36" s="289">
        <f t="shared" si="7"/>
        <v>0</v>
      </c>
      <c r="E36" s="290">
        <f t="shared" si="7"/>
        <v>0</v>
      </c>
      <c r="F36" s="291">
        <f t="shared" si="7"/>
        <v>0</v>
      </c>
      <c r="G36" s="305">
        <f t="shared" si="7"/>
        <v>0</v>
      </c>
      <c r="H36" s="291">
        <f t="shared" si="7"/>
        <v>0</v>
      </c>
      <c r="I36" s="288">
        <f t="shared" si="7"/>
        <v>0</v>
      </c>
    </row>
    <row r="37" spans="1:9" ht="12.75">
      <c r="A37" s="284" t="s">
        <v>732</v>
      </c>
      <c r="B37" s="285"/>
      <c r="C37" s="286"/>
      <c r="D37" s="285"/>
      <c r="E37" s="286"/>
      <c r="F37" s="287"/>
      <c r="G37" s="304"/>
      <c r="H37" s="287"/>
      <c r="I37" s="288">
        <f>SUM(B37:H37)</f>
        <v>0</v>
      </c>
    </row>
    <row r="38" spans="1:9" ht="12.75">
      <c r="A38" s="284" t="s">
        <v>732</v>
      </c>
      <c r="B38" s="285"/>
      <c r="C38" s="286"/>
      <c r="D38" s="285"/>
      <c r="E38" s="286"/>
      <c r="F38" s="287"/>
      <c r="G38" s="304"/>
      <c r="H38" s="287"/>
      <c r="I38" s="288">
        <f>SUM(B38:H38)</f>
        <v>0</v>
      </c>
    </row>
    <row r="39" spans="1:9" ht="12.75">
      <c r="A39" s="292" t="s">
        <v>436</v>
      </c>
      <c r="B39" s="285"/>
      <c r="C39" s="286"/>
      <c r="D39" s="285"/>
      <c r="E39" s="286"/>
      <c r="F39" s="287"/>
      <c r="G39" s="304"/>
      <c r="H39" s="287"/>
      <c r="I39" s="288">
        <f>SUM(B39:H39)</f>
        <v>0</v>
      </c>
    </row>
    <row r="40" spans="1:9" ht="12.75">
      <c r="A40" s="284" t="s">
        <v>674</v>
      </c>
      <c r="B40" s="289">
        <f aca="true" t="shared" si="8" ref="B40:I40">SUM(B41:B43)</f>
        <v>0</v>
      </c>
      <c r="C40" s="290">
        <f t="shared" si="8"/>
        <v>0</v>
      </c>
      <c r="D40" s="289">
        <f t="shared" si="8"/>
        <v>0</v>
      </c>
      <c r="E40" s="290">
        <f t="shared" si="8"/>
        <v>0</v>
      </c>
      <c r="F40" s="291">
        <f t="shared" si="8"/>
        <v>0</v>
      </c>
      <c r="G40" s="305">
        <f t="shared" si="8"/>
        <v>0</v>
      </c>
      <c r="H40" s="291">
        <f t="shared" si="8"/>
        <v>0</v>
      </c>
      <c r="I40" s="288">
        <f t="shared" si="8"/>
        <v>0</v>
      </c>
    </row>
    <row r="41" spans="1:9" ht="12.75">
      <c r="A41" s="284" t="s">
        <v>675</v>
      </c>
      <c r="B41" s="285"/>
      <c r="C41" s="286"/>
      <c r="D41" s="285"/>
      <c r="E41" s="286"/>
      <c r="F41" s="287"/>
      <c r="G41" s="304"/>
      <c r="H41" s="287"/>
      <c r="I41" s="288">
        <f>SUM(B41:H41)</f>
        <v>0</v>
      </c>
    </row>
    <row r="42" spans="1:9" ht="12.75">
      <c r="A42" s="284" t="s">
        <v>676</v>
      </c>
      <c r="B42" s="285"/>
      <c r="C42" s="286"/>
      <c r="D42" s="285"/>
      <c r="E42" s="286"/>
      <c r="F42" s="287"/>
      <c r="G42" s="304"/>
      <c r="H42" s="287"/>
      <c r="I42" s="288">
        <f>SUM(B42:H42)</f>
        <v>0</v>
      </c>
    </row>
    <row r="43" spans="1:9" ht="12.75">
      <c r="A43" s="292" t="s">
        <v>436</v>
      </c>
      <c r="B43" s="285"/>
      <c r="C43" s="286"/>
      <c r="D43" s="285"/>
      <c r="E43" s="286"/>
      <c r="F43" s="287"/>
      <c r="G43" s="304"/>
      <c r="H43" s="287"/>
      <c r="I43" s="288">
        <f>SUM(B43:H43)</f>
        <v>0</v>
      </c>
    </row>
    <row r="44" spans="1:9" ht="12.75">
      <c r="A44" s="284" t="s">
        <v>734</v>
      </c>
      <c r="B44" s="289">
        <f aca="true" t="shared" si="9" ref="B44:I44">B35+B36-B40</f>
        <v>0</v>
      </c>
      <c r="C44" s="290">
        <f t="shared" si="9"/>
        <v>0</v>
      </c>
      <c r="D44" s="289">
        <f t="shared" si="9"/>
        <v>0</v>
      </c>
      <c r="E44" s="290">
        <f t="shared" si="9"/>
        <v>0</v>
      </c>
      <c r="F44" s="291">
        <f t="shared" si="9"/>
        <v>0</v>
      </c>
      <c r="G44" s="305">
        <f t="shared" si="9"/>
        <v>0</v>
      </c>
      <c r="H44" s="291">
        <f t="shared" si="9"/>
        <v>0</v>
      </c>
      <c r="I44" s="288">
        <f t="shared" si="9"/>
        <v>0</v>
      </c>
    </row>
    <row r="45" spans="1:9" ht="12.75">
      <c r="A45" s="284" t="s">
        <v>678</v>
      </c>
      <c r="B45" s="285"/>
      <c r="C45" s="286"/>
      <c r="D45" s="285"/>
      <c r="E45" s="286"/>
      <c r="F45" s="287"/>
      <c r="G45" s="304"/>
      <c r="H45" s="287"/>
      <c r="I45" s="288">
        <f>SUM(B45:H45)</f>
        <v>0</v>
      </c>
    </row>
    <row r="46" spans="1:9" ht="12.75">
      <c r="A46" s="284" t="s">
        <v>735</v>
      </c>
      <c r="B46" s="289">
        <f>B47-B48-B49+B50</f>
        <v>0</v>
      </c>
      <c r="C46" s="290">
        <f aca="true" t="shared" si="10" ref="C46:I46">C47-C48-C49+C50</f>
        <v>0</v>
      </c>
      <c r="D46" s="289">
        <f t="shared" si="10"/>
        <v>0</v>
      </c>
      <c r="E46" s="290">
        <f t="shared" si="10"/>
        <v>0</v>
      </c>
      <c r="F46" s="291">
        <f t="shared" si="10"/>
        <v>0</v>
      </c>
      <c r="G46" s="305">
        <f t="shared" si="10"/>
        <v>0</v>
      </c>
      <c r="H46" s="291">
        <f t="shared" si="10"/>
        <v>0</v>
      </c>
      <c r="I46" s="288">
        <f t="shared" si="10"/>
        <v>0</v>
      </c>
    </row>
    <row r="47" spans="1:9" ht="12.75">
      <c r="A47" s="284" t="s">
        <v>680</v>
      </c>
      <c r="B47" s="285"/>
      <c r="C47" s="286"/>
      <c r="D47" s="285"/>
      <c r="E47" s="286"/>
      <c r="F47" s="287"/>
      <c r="G47" s="304"/>
      <c r="H47" s="287"/>
      <c r="I47" s="288">
        <f>SUM(B47:H47)</f>
        <v>0</v>
      </c>
    </row>
    <row r="48" spans="1:9" ht="12.75">
      <c r="A48" s="284" t="s">
        <v>736</v>
      </c>
      <c r="B48" s="285"/>
      <c r="C48" s="286"/>
      <c r="D48" s="285"/>
      <c r="E48" s="286"/>
      <c r="F48" s="287"/>
      <c r="G48" s="304"/>
      <c r="H48" s="287"/>
      <c r="I48" s="288">
        <f>SUM(B48:H48)</f>
        <v>0</v>
      </c>
    </row>
    <row r="49" spans="1:9" ht="12.75">
      <c r="A49" s="284" t="s">
        <v>737</v>
      </c>
      <c r="B49" s="285"/>
      <c r="C49" s="286"/>
      <c r="D49" s="285"/>
      <c r="E49" s="286"/>
      <c r="F49" s="287"/>
      <c r="G49" s="304"/>
      <c r="H49" s="287"/>
      <c r="I49" s="288">
        <f>SUM(B49:H49)</f>
        <v>0</v>
      </c>
    </row>
    <row r="50" spans="1:9" ht="12.75">
      <c r="A50" s="292" t="s">
        <v>436</v>
      </c>
      <c r="B50" s="285"/>
      <c r="C50" s="286"/>
      <c r="D50" s="285"/>
      <c r="E50" s="286"/>
      <c r="F50" s="287"/>
      <c r="G50" s="304"/>
      <c r="H50" s="287"/>
      <c r="I50" s="288">
        <f>SUM(B50:H50)</f>
        <v>0</v>
      </c>
    </row>
    <row r="51" spans="1:9" ht="12.75">
      <c r="A51" s="284" t="s">
        <v>683</v>
      </c>
      <c r="B51" s="289">
        <f aca="true" t="shared" si="11" ref="B51:I51">B45+B46</f>
        <v>0</v>
      </c>
      <c r="C51" s="290">
        <f t="shared" si="11"/>
        <v>0</v>
      </c>
      <c r="D51" s="289">
        <f t="shared" si="11"/>
        <v>0</v>
      </c>
      <c r="E51" s="290">
        <f t="shared" si="11"/>
        <v>0</v>
      </c>
      <c r="F51" s="291">
        <f t="shared" si="11"/>
        <v>0</v>
      </c>
      <c r="G51" s="305">
        <f t="shared" si="11"/>
        <v>0</v>
      </c>
      <c r="H51" s="291">
        <f t="shared" si="11"/>
        <v>0</v>
      </c>
      <c r="I51" s="288">
        <f t="shared" si="11"/>
        <v>0</v>
      </c>
    </row>
    <row r="52" spans="1:9" ht="12.75">
      <c r="A52" s="284" t="s">
        <v>684</v>
      </c>
      <c r="B52" s="285"/>
      <c r="C52" s="286"/>
      <c r="D52" s="285"/>
      <c r="E52" s="286"/>
      <c r="F52" s="287"/>
      <c r="G52" s="304"/>
      <c r="H52" s="287"/>
      <c r="I52" s="288">
        <f>SUM(B52:H52)</f>
        <v>0</v>
      </c>
    </row>
    <row r="53" spans="1:9" ht="12.75">
      <c r="A53" s="284" t="s">
        <v>685</v>
      </c>
      <c r="B53" s="285"/>
      <c r="C53" s="286"/>
      <c r="D53" s="285"/>
      <c r="E53" s="286"/>
      <c r="F53" s="287"/>
      <c r="G53" s="304"/>
      <c r="H53" s="287"/>
      <c r="I53" s="288">
        <f>SUM(B53:H53)</f>
        <v>0</v>
      </c>
    </row>
    <row r="54" spans="1:9" ht="12.75">
      <c r="A54" s="284" t="s">
        <v>686</v>
      </c>
      <c r="B54" s="285"/>
      <c r="C54" s="286"/>
      <c r="D54" s="285"/>
      <c r="E54" s="286"/>
      <c r="F54" s="287"/>
      <c r="G54" s="304"/>
      <c r="H54" s="287"/>
      <c r="I54" s="288">
        <f>SUM(B54:H54)</f>
        <v>0</v>
      </c>
    </row>
    <row r="55" spans="1:9" ht="12.75">
      <c r="A55" s="284" t="s">
        <v>687</v>
      </c>
      <c r="B55" s="289">
        <f aca="true" t="shared" si="12" ref="B55:I55">B52+B53-B54</f>
        <v>0</v>
      </c>
      <c r="C55" s="290">
        <f t="shared" si="12"/>
        <v>0</v>
      </c>
      <c r="D55" s="289">
        <f t="shared" si="12"/>
        <v>0</v>
      </c>
      <c r="E55" s="290">
        <f t="shared" si="12"/>
        <v>0</v>
      </c>
      <c r="F55" s="291">
        <f t="shared" si="12"/>
        <v>0</v>
      </c>
      <c r="G55" s="305">
        <f t="shared" si="12"/>
        <v>0</v>
      </c>
      <c r="H55" s="291">
        <f t="shared" si="12"/>
        <v>0</v>
      </c>
      <c r="I55" s="288">
        <f t="shared" si="12"/>
        <v>0</v>
      </c>
    </row>
    <row r="56" spans="1:9" s="267" customFormat="1" ht="12.75">
      <c r="A56" s="293" t="s">
        <v>739</v>
      </c>
      <c r="B56" s="294">
        <f aca="true" t="shared" si="13" ref="B56:I56">B44-B51-B55</f>
        <v>0</v>
      </c>
      <c r="C56" s="295">
        <f t="shared" si="13"/>
        <v>0</v>
      </c>
      <c r="D56" s="294">
        <f t="shared" si="13"/>
        <v>0</v>
      </c>
      <c r="E56" s="295">
        <f t="shared" si="13"/>
        <v>0</v>
      </c>
      <c r="F56" s="296">
        <f t="shared" si="13"/>
        <v>0</v>
      </c>
      <c r="G56" s="306">
        <f t="shared" si="13"/>
        <v>0</v>
      </c>
      <c r="H56" s="296">
        <f t="shared" si="13"/>
        <v>0</v>
      </c>
      <c r="I56" s="297">
        <f t="shared" si="13"/>
        <v>0</v>
      </c>
    </row>
    <row r="57" ht="12.75">
      <c r="A57" s="268" t="s">
        <v>752</v>
      </c>
    </row>
    <row r="58" ht="12.75">
      <c r="A58" s="268" t="s">
        <v>753</v>
      </c>
    </row>
    <row r="59" ht="12.75">
      <c r="A59" s="268" t="s">
        <v>691</v>
      </c>
    </row>
    <row r="60" ht="12.75">
      <c r="A60" s="268" t="s">
        <v>754</v>
      </c>
    </row>
    <row r="61" ht="12.75">
      <c r="A61" s="268" t="s">
        <v>755</v>
      </c>
    </row>
  </sheetData>
  <sheetProtection/>
  <mergeCells count="4">
    <mergeCell ref="A2:A3"/>
    <mergeCell ref="I2:I3"/>
    <mergeCell ref="A33:A34"/>
    <mergeCell ref="I33:I34"/>
  </mergeCells>
  <printOptions/>
  <pageMargins left="0.44027777777777777" right="0.24027777777777778" top="1" bottom="1" header="0.5118055555555555" footer="0.5118055555555555"/>
  <pageSetup fitToHeight="1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125" style="251" customWidth="1"/>
    <col min="2" max="9" width="13.75390625" style="251" customWidth="1"/>
    <col min="10" max="10" width="13.875" style="251" customWidth="1"/>
    <col min="11" max="13" width="13.75390625" style="251" customWidth="1"/>
    <col min="14" max="16384" width="9.125" style="251" customWidth="1"/>
  </cols>
  <sheetData>
    <row r="1" ht="12">
      <c r="A1" s="250" t="s">
        <v>757</v>
      </c>
    </row>
    <row r="2" spans="1:13" ht="12">
      <c r="A2" s="400" t="s">
        <v>758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</row>
    <row r="3" spans="1:13" ht="12">
      <c r="A3" s="411" t="s">
        <v>759</v>
      </c>
      <c r="B3" s="252" t="s">
        <v>655</v>
      </c>
      <c r="C3" s="252" t="s">
        <v>742</v>
      </c>
      <c r="D3" s="252" t="s">
        <v>743</v>
      </c>
      <c r="E3" s="252" t="s">
        <v>658</v>
      </c>
      <c r="F3" s="252" t="s">
        <v>659</v>
      </c>
      <c r="G3" s="252" t="s">
        <v>660</v>
      </c>
      <c r="H3" s="252" t="s">
        <v>744</v>
      </c>
      <c r="I3" s="252" t="s">
        <v>760</v>
      </c>
      <c r="J3" s="252" t="s">
        <v>761</v>
      </c>
      <c r="K3" s="252" t="s">
        <v>762</v>
      </c>
      <c r="L3" s="252" t="s">
        <v>763</v>
      </c>
      <c r="M3" s="308" t="s">
        <v>764</v>
      </c>
    </row>
    <row r="4" spans="1:13" s="309" customFormat="1" ht="130.5" customHeight="1">
      <c r="A4" s="411"/>
      <c r="B4" s="253" t="s">
        <v>765</v>
      </c>
      <c r="C4" s="253" t="s">
        <v>766</v>
      </c>
      <c r="D4" s="253" t="s">
        <v>767</v>
      </c>
      <c r="E4" s="253" t="s">
        <v>768</v>
      </c>
      <c r="F4" s="253" t="s">
        <v>769</v>
      </c>
      <c r="G4" s="253" t="s">
        <v>770</v>
      </c>
      <c r="H4" s="253" t="s">
        <v>771</v>
      </c>
      <c r="I4" s="253" t="s">
        <v>772</v>
      </c>
      <c r="J4" s="253" t="s">
        <v>773</v>
      </c>
      <c r="K4" s="253" t="s">
        <v>774</v>
      </c>
      <c r="L4" s="253" t="s">
        <v>775</v>
      </c>
      <c r="M4" s="270" t="s">
        <v>776</v>
      </c>
    </row>
    <row r="5" spans="1:16" ht="12">
      <c r="A5" s="310"/>
      <c r="B5" s="311"/>
      <c r="C5" s="311"/>
      <c r="D5" s="311"/>
      <c r="E5" s="311"/>
      <c r="F5" s="311"/>
      <c r="G5" s="311"/>
      <c r="H5" s="312"/>
      <c r="I5" s="312"/>
      <c r="J5" s="312"/>
      <c r="K5" s="313"/>
      <c r="L5" s="313"/>
      <c r="M5" s="314"/>
      <c r="N5" s="315"/>
      <c r="O5" s="315"/>
      <c r="P5" s="315"/>
    </row>
    <row r="6" spans="1:16" ht="12">
      <c r="A6" s="316"/>
      <c r="B6" s="311"/>
      <c r="C6" s="311"/>
      <c r="D6" s="311"/>
      <c r="E6" s="311"/>
      <c r="F6" s="311"/>
      <c r="G6" s="311"/>
      <c r="H6" s="312"/>
      <c r="I6" s="312"/>
      <c r="J6" s="312"/>
      <c r="K6" s="313"/>
      <c r="L6" s="313"/>
      <c r="M6" s="314"/>
      <c r="N6" s="315"/>
      <c r="O6" s="315"/>
      <c r="P6" s="315"/>
    </row>
    <row r="7" spans="1:16" ht="12">
      <c r="A7" s="317"/>
      <c r="B7" s="318"/>
      <c r="C7" s="318"/>
      <c r="D7" s="318"/>
      <c r="E7" s="318"/>
      <c r="F7" s="318"/>
      <c r="G7" s="318"/>
      <c r="H7" s="319"/>
      <c r="I7" s="319"/>
      <c r="J7" s="319"/>
      <c r="K7" s="320"/>
      <c r="L7" s="320"/>
      <c r="M7" s="321"/>
      <c r="N7" s="315"/>
      <c r="O7" s="315"/>
      <c r="P7" s="315"/>
    </row>
    <row r="8" spans="1:16" ht="12">
      <c r="A8" s="315"/>
      <c r="B8" s="315" t="s">
        <v>635</v>
      </c>
      <c r="C8" s="315"/>
      <c r="D8" s="315"/>
      <c r="E8" s="315"/>
      <c r="F8" s="315"/>
      <c r="G8" s="315"/>
      <c r="H8" s="322">
        <f>SUM(H5:H7)</f>
        <v>0</v>
      </c>
      <c r="I8" s="322">
        <f>SUM(I5:I7)</f>
        <v>0</v>
      </c>
      <c r="J8" s="322">
        <f>SUM(J5:J7)</f>
        <v>0</v>
      </c>
      <c r="K8" s="315"/>
      <c r="L8" s="315"/>
      <c r="M8" s="315"/>
      <c r="N8" s="315"/>
      <c r="O8" s="315"/>
      <c r="P8" s="315"/>
    </row>
    <row r="9" spans="1:16" ht="12">
      <c r="A9" s="315"/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</row>
    <row r="10" spans="1:16" ht="12">
      <c r="A10" s="315"/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</row>
    <row r="11" spans="1:16" ht="12">
      <c r="A11" s="315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</row>
    <row r="12" spans="1:16" ht="12">
      <c r="A12" s="315"/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</row>
    <row r="13" spans="1:16" ht="12">
      <c r="A13" s="315"/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</row>
    <row r="14" spans="1:16" ht="12">
      <c r="A14" s="315"/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</row>
    <row r="15" spans="1:16" ht="12">
      <c r="A15" s="315"/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</row>
    <row r="16" spans="1:16" ht="12">
      <c r="A16" s="315"/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</row>
    <row r="17" spans="1:16" ht="12">
      <c r="A17" s="315"/>
      <c r="B17" s="315"/>
      <c r="C17" s="315"/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</row>
    <row r="18" spans="1:16" ht="12">
      <c r="A18" s="315"/>
      <c r="B18" s="315"/>
      <c r="C18" s="315"/>
      <c r="D18" s="315"/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</row>
    <row r="19" spans="1:16" ht="12">
      <c r="A19" s="315"/>
      <c r="B19" s="315"/>
      <c r="C19" s="315"/>
      <c r="D19" s="315"/>
      <c r="E19" s="315"/>
      <c r="F19" s="315"/>
      <c r="G19" s="315"/>
      <c r="H19" s="315"/>
      <c r="I19" s="315"/>
      <c r="J19" s="315"/>
      <c r="K19" s="315"/>
      <c r="L19" s="315"/>
      <c r="M19" s="315"/>
      <c r="N19" s="315"/>
      <c r="O19" s="315"/>
      <c r="P19" s="315"/>
    </row>
    <row r="20" spans="1:16" ht="12">
      <c r="A20" s="315"/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</row>
    <row r="21" spans="1:16" ht="12">
      <c r="A21" s="315"/>
      <c r="B21" s="315"/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</row>
    <row r="22" spans="1:16" ht="12">
      <c r="A22" s="315"/>
      <c r="B22" s="315"/>
      <c r="C22" s="315"/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</row>
    <row r="23" spans="1:16" ht="12">
      <c r="A23" s="315"/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</row>
    <row r="24" spans="1:16" ht="12">
      <c r="A24" s="315"/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</row>
  </sheetData>
  <sheetProtection/>
  <mergeCells count="2">
    <mergeCell ref="A2:M2"/>
    <mergeCell ref="A3:A4"/>
  </mergeCells>
  <printOptions/>
  <pageMargins left="0.2701388888888889" right="0.2" top="1" bottom="1" header="0.5118055555555555" footer="0.5"/>
  <pageSetup firstPageNumber="21" useFirstPageNumber="1" fitToHeight="1" fitToWidth="1" horizontalDpi="300" verticalDpi="300" orientation="landscape" paperSize="9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3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4.00390625" style="251" customWidth="1"/>
    <col min="2" max="2" width="13.875" style="251" customWidth="1"/>
    <col min="3" max="7" width="9.75390625" style="251" customWidth="1"/>
    <col min="8" max="8" width="9.875" style="251" customWidth="1"/>
    <col min="9" max="10" width="9.75390625" style="251" customWidth="1"/>
    <col min="11" max="11" width="12.00390625" style="251" customWidth="1"/>
    <col min="12" max="12" width="13.00390625" style="251" customWidth="1"/>
    <col min="13" max="13" width="9.75390625" style="251" customWidth="1"/>
    <col min="14" max="14" width="12.00390625" style="251" customWidth="1"/>
    <col min="15" max="15" width="12.75390625" style="251" customWidth="1"/>
    <col min="16" max="19" width="9.75390625" style="251" customWidth="1"/>
    <col min="20" max="16384" width="9.125" style="251" customWidth="1"/>
  </cols>
  <sheetData>
    <row r="1" ht="12">
      <c r="A1" s="250" t="s">
        <v>777</v>
      </c>
    </row>
    <row r="2" spans="1:19" ht="12">
      <c r="A2" s="400" t="s">
        <v>778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</row>
    <row r="3" spans="1:19" ht="12">
      <c r="A3" s="411" t="s">
        <v>759</v>
      </c>
      <c r="B3" s="323" t="s">
        <v>655</v>
      </c>
      <c r="C3" s="416" t="s">
        <v>779</v>
      </c>
      <c r="D3" s="416"/>
      <c r="E3" s="416"/>
      <c r="F3" s="416"/>
      <c r="G3" s="416"/>
      <c r="H3" s="416"/>
      <c r="I3" s="416"/>
      <c r="J3" s="416" t="s">
        <v>780</v>
      </c>
      <c r="K3" s="416"/>
      <c r="L3" s="416"/>
      <c r="M3" s="416" t="s">
        <v>781</v>
      </c>
      <c r="N3" s="416"/>
      <c r="O3" s="416"/>
      <c r="P3" s="324" t="s">
        <v>782</v>
      </c>
      <c r="Q3" s="324" t="s">
        <v>783</v>
      </c>
      <c r="R3" s="324" t="s">
        <v>784</v>
      </c>
      <c r="S3" s="325" t="s">
        <v>785</v>
      </c>
    </row>
    <row r="4" spans="1:19" ht="12.75" customHeight="1">
      <c r="A4" s="411"/>
      <c r="B4" s="416" t="s">
        <v>786</v>
      </c>
      <c r="C4" s="414" t="s">
        <v>787</v>
      </c>
      <c r="D4" s="414"/>
      <c r="E4" s="414"/>
      <c r="F4" s="414"/>
      <c r="G4" s="414"/>
      <c r="H4" s="414"/>
      <c r="I4" s="414"/>
      <c r="J4" s="405" t="s">
        <v>788</v>
      </c>
      <c r="K4" s="405"/>
      <c r="L4" s="405"/>
      <c r="M4" s="414" t="s">
        <v>789</v>
      </c>
      <c r="N4" s="414"/>
      <c r="O4" s="414"/>
      <c r="P4" s="404" t="s">
        <v>790</v>
      </c>
      <c r="Q4" s="404" t="s">
        <v>791</v>
      </c>
      <c r="R4" s="404" t="s">
        <v>792</v>
      </c>
      <c r="S4" s="412" t="s">
        <v>793</v>
      </c>
    </row>
    <row r="5" spans="1:19" s="309" customFormat="1" ht="12.75" customHeight="1">
      <c r="A5" s="411"/>
      <c r="B5" s="416"/>
      <c r="C5" s="413"/>
      <c r="D5" s="404" t="s">
        <v>794</v>
      </c>
      <c r="E5" s="404" t="s">
        <v>795</v>
      </c>
      <c r="F5" s="404" t="s">
        <v>796</v>
      </c>
      <c r="G5" s="414" t="s">
        <v>797</v>
      </c>
      <c r="H5" s="414"/>
      <c r="I5" s="414"/>
      <c r="J5" s="405"/>
      <c r="K5" s="405"/>
      <c r="L5" s="405"/>
      <c r="M5" s="415"/>
      <c r="N5" s="326"/>
      <c r="O5" s="327"/>
      <c r="P5" s="404"/>
      <c r="Q5" s="404"/>
      <c r="R5" s="404"/>
      <c r="S5" s="412"/>
    </row>
    <row r="6" spans="1:19" ht="59.25" customHeight="1">
      <c r="A6" s="411"/>
      <c r="B6" s="416"/>
      <c r="C6" s="413"/>
      <c r="D6" s="404"/>
      <c r="E6" s="404"/>
      <c r="F6" s="404"/>
      <c r="G6" s="328"/>
      <c r="H6" s="253" t="s">
        <v>798</v>
      </c>
      <c r="I6" s="253" t="s">
        <v>799</v>
      </c>
      <c r="J6" s="328"/>
      <c r="K6" s="329" t="s">
        <v>800</v>
      </c>
      <c r="L6" s="329" t="s">
        <v>801</v>
      </c>
      <c r="M6" s="415"/>
      <c r="N6" s="253" t="s">
        <v>802</v>
      </c>
      <c r="O6" s="253" t="s">
        <v>803</v>
      </c>
      <c r="P6" s="404"/>
      <c r="Q6" s="404"/>
      <c r="R6" s="404"/>
      <c r="S6" s="412"/>
    </row>
    <row r="7" spans="1:23" ht="12.75" customHeight="1">
      <c r="A7" s="330"/>
      <c r="B7" s="331"/>
      <c r="C7" s="332">
        <f>SUM(D7:G7)</f>
        <v>0</v>
      </c>
      <c r="D7" s="333"/>
      <c r="E7" s="333"/>
      <c r="F7" s="333"/>
      <c r="G7" s="332"/>
      <c r="H7" s="334"/>
      <c r="I7" s="334"/>
      <c r="J7" s="332"/>
      <c r="K7" s="335"/>
      <c r="L7" s="335"/>
      <c r="M7" s="336"/>
      <c r="N7" s="333"/>
      <c r="O7" s="333"/>
      <c r="P7" s="333"/>
      <c r="Q7" s="333"/>
      <c r="R7" s="333"/>
      <c r="S7" s="337"/>
      <c r="T7" s="315"/>
      <c r="U7" s="315"/>
      <c r="V7" s="315"/>
      <c r="W7" s="315"/>
    </row>
    <row r="8" spans="1:23" ht="12.75" customHeight="1">
      <c r="A8" s="330"/>
      <c r="B8" s="331"/>
      <c r="C8" s="338">
        <f>SUM(D8:G8)</f>
        <v>0</v>
      </c>
      <c r="D8" s="333"/>
      <c r="E8" s="333"/>
      <c r="F8" s="333"/>
      <c r="G8" s="339"/>
      <c r="H8" s="340"/>
      <c r="I8" s="340"/>
      <c r="J8" s="339"/>
      <c r="K8" s="335"/>
      <c r="L8" s="335"/>
      <c r="M8" s="336"/>
      <c r="N8" s="333"/>
      <c r="O8" s="333"/>
      <c r="P8" s="333"/>
      <c r="Q8" s="333"/>
      <c r="R8" s="333"/>
      <c r="S8" s="337"/>
      <c r="T8" s="315"/>
      <c r="U8" s="315"/>
      <c r="V8" s="315"/>
      <c r="W8" s="315"/>
    </row>
    <row r="9" spans="1:23" ht="12">
      <c r="A9" s="341"/>
      <c r="B9" s="320"/>
      <c r="C9" s="342">
        <f>SUM(D9:G9)</f>
        <v>0</v>
      </c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4"/>
      <c r="T9" s="315"/>
      <c r="U9" s="315"/>
      <c r="V9" s="315"/>
      <c r="W9" s="315"/>
    </row>
    <row r="10" spans="1:23" ht="12">
      <c r="A10" s="315"/>
      <c r="B10" s="315" t="s">
        <v>635</v>
      </c>
      <c r="C10" s="345">
        <f>SUM(C7:C9)</f>
        <v>0</v>
      </c>
      <c r="D10" s="345">
        <f aca="true" t="shared" si="0" ref="D10:S10">SUM(D7:D9)</f>
        <v>0</v>
      </c>
      <c r="E10" s="345">
        <f t="shared" si="0"/>
        <v>0</v>
      </c>
      <c r="F10" s="345">
        <f t="shared" si="0"/>
        <v>0</v>
      </c>
      <c r="G10" s="345">
        <f t="shared" si="0"/>
        <v>0</v>
      </c>
      <c r="H10" s="345">
        <f t="shared" si="0"/>
        <v>0</v>
      </c>
      <c r="I10" s="345">
        <f t="shared" si="0"/>
        <v>0</v>
      </c>
      <c r="J10" s="345">
        <f t="shared" si="0"/>
        <v>0</v>
      </c>
      <c r="K10" s="345">
        <f t="shared" si="0"/>
        <v>0</v>
      </c>
      <c r="L10" s="345">
        <f t="shared" si="0"/>
        <v>0</v>
      </c>
      <c r="M10" s="345">
        <f t="shared" si="0"/>
        <v>0</v>
      </c>
      <c r="N10" s="345">
        <f t="shared" si="0"/>
        <v>0</v>
      </c>
      <c r="O10" s="345">
        <f t="shared" si="0"/>
        <v>0</v>
      </c>
      <c r="P10" s="345">
        <f t="shared" si="0"/>
        <v>0</v>
      </c>
      <c r="Q10" s="345">
        <f t="shared" si="0"/>
        <v>0</v>
      </c>
      <c r="R10" s="345">
        <f t="shared" si="0"/>
        <v>0</v>
      </c>
      <c r="S10" s="345">
        <f t="shared" si="0"/>
        <v>0</v>
      </c>
      <c r="T10" s="315"/>
      <c r="U10" s="315"/>
      <c r="V10" s="315"/>
      <c r="W10" s="315"/>
    </row>
    <row r="11" spans="1:23" ht="12">
      <c r="A11" s="315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</row>
    <row r="12" spans="1:23" ht="12">
      <c r="A12" s="315"/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</row>
    <row r="13" spans="1:23" ht="12">
      <c r="A13" s="315"/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</row>
    <row r="14" spans="1:23" ht="12">
      <c r="A14" s="315"/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</row>
    <row r="15" spans="1:23" ht="12">
      <c r="A15" s="315"/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</row>
    <row r="16" spans="1:23" ht="12">
      <c r="A16" s="315"/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</row>
    <row r="17" spans="1:23" ht="12">
      <c r="A17" s="315"/>
      <c r="B17" s="315"/>
      <c r="C17" s="315"/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</row>
    <row r="18" spans="1:23" ht="12">
      <c r="A18" s="315"/>
      <c r="B18" s="315"/>
      <c r="C18" s="315"/>
      <c r="D18" s="315"/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5"/>
    </row>
    <row r="19" spans="1:23" ht="12">
      <c r="A19" s="315"/>
      <c r="B19" s="315"/>
      <c r="C19" s="315"/>
      <c r="D19" s="315"/>
      <c r="E19" s="315"/>
      <c r="F19" s="315"/>
      <c r="G19" s="315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W19" s="315"/>
    </row>
    <row r="20" spans="1:23" ht="12">
      <c r="A20" s="315"/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</row>
    <row r="21" spans="1:23" ht="12">
      <c r="A21" s="315"/>
      <c r="B21" s="315"/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5"/>
    </row>
    <row r="22" spans="1:23" ht="12">
      <c r="A22" s="315"/>
      <c r="B22" s="315"/>
      <c r="C22" s="315"/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5"/>
    </row>
    <row r="23" spans="1:23" ht="12">
      <c r="A23" s="315"/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</row>
    <row r="24" spans="1:23" ht="12">
      <c r="A24" s="315"/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</row>
    <row r="25" spans="1:23" ht="12">
      <c r="A25" s="315"/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</row>
    <row r="26" spans="1:23" ht="12">
      <c r="A26" s="315"/>
      <c r="B26" s="315"/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5"/>
    </row>
    <row r="27" spans="1:23" ht="12">
      <c r="A27" s="315"/>
      <c r="B27" s="315"/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</row>
    <row r="28" spans="1:23" ht="12">
      <c r="A28" s="315"/>
      <c r="B28" s="315"/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5"/>
    </row>
    <row r="29" spans="1:23" ht="12">
      <c r="A29" s="315"/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</row>
    <row r="30" spans="1:23" ht="12">
      <c r="A30" s="315"/>
      <c r="B30" s="315"/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W30" s="315"/>
    </row>
    <row r="31" spans="1:23" ht="12">
      <c r="A31" s="315"/>
      <c r="B31" s="315"/>
      <c r="C31" s="315"/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5"/>
    </row>
    <row r="32" spans="1:23" ht="12">
      <c r="A32" s="315"/>
      <c r="B32" s="315"/>
      <c r="C32" s="315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</row>
    <row r="33" spans="1:23" ht="12">
      <c r="A33" s="315"/>
      <c r="B33" s="315"/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</row>
    <row r="34" spans="1:23" ht="12">
      <c r="A34" s="315"/>
      <c r="B34" s="315"/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5"/>
    </row>
    <row r="35" spans="1:23" ht="12">
      <c r="A35" s="315"/>
      <c r="B35" s="315"/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315"/>
    </row>
    <row r="36" spans="1:23" ht="12">
      <c r="A36" s="315"/>
      <c r="B36" s="315"/>
      <c r="C36" s="315"/>
      <c r="D36" s="315"/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5"/>
    </row>
    <row r="37" spans="1:23" ht="12">
      <c r="A37" s="315"/>
      <c r="B37" s="315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5"/>
    </row>
    <row r="38" spans="1:23" ht="12">
      <c r="A38" s="315"/>
      <c r="B38" s="315"/>
      <c r="C38" s="315"/>
      <c r="D38" s="315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  <c r="S38" s="315"/>
      <c r="T38" s="315"/>
      <c r="U38" s="315"/>
      <c r="V38" s="315"/>
      <c r="W38" s="315"/>
    </row>
    <row r="39" spans="1:23" ht="12">
      <c r="A39" s="315"/>
      <c r="B39" s="315"/>
      <c r="C39" s="315"/>
      <c r="D39" s="315"/>
      <c r="E39" s="315"/>
      <c r="F39" s="315"/>
      <c r="G39" s="315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  <c r="S39" s="315"/>
      <c r="T39" s="315"/>
      <c r="U39" s="315"/>
      <c r="V39" s="315"/>
      <c r="W39" s="315"/>
    </row>
    <row r="40" spans="1:23" ht="12">
      <c r="A40" s="315"/>
      <c r="B40" s="315"/>
      <c r="C40" s="315"/>
      <c r="D40" s="315"/>
      <c r="E40" s="315"/>
      <c r="F40" s="315"/>
      <c r="G40" s="315"/>
      <c r="H40" s="315"/>
      <c r="I40" s="315"/>
      <c r="J40" s="315"/>
      <c r="K40" s="315"/>
      <c r="L40" s="315"/>
      <c r="M40" s="315"/>
      <c r="N40" s="315"/>
      <c r="O40" s="315"/>
      <c r="P40" s="315"/>
      <c r="Q40" s="315"/>
      <c r="R40" s="315"/>
      <c r="S40" s="315"/>
      <c r="T40" s="315"/>
      <c r="U40" s="315"/>
      <c r="V40" s="315"/>
      <c r="W40" s="315"/>
    </row>
    <row r="41" spans="1:23" ht="12">
      <c r="A41" s="315"/>
      <c r="B41" s="315"/>
      <c r="C41" s="315"/>
      <c r="D41" s="315"/>
      <c r="E41" s="315"/>
      <c r="F41" s="315"/>
      <c r="G41" s="315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  <c r="S41" s="315"/>
      <c r="T41" s="315"/>
      <c r="U41" s="315"/>
      <c r="V41" s="315"/>
      <c r="W41" s="315"/>
    </row>
    <row r="42" spans="1:23" ht="12">
      <c r="A42" s="315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</row>
    <row r="43" spans="1:23" ht="12">
      <c r="A43" s="315"/>
      <c r="B43" s="315"/>
      <c r="C43" s="315"/>
      <c r="D43" s="315"/>
      <c r="E43" s="315"/>
      <c r="F43" s="315"/>
      <c r="G43" s="315"/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315"/>
      <c r="T43" s="315"/>
      <c r="U43" s="315"/>
      <c r="V43" s="315"/>
      <c r="W43" s="315"/>
    </row>
    <row r="44" spans="1:23" ht="12">
      <c r="A44" s="315"/>
      <c r="B44" s="315"/>
      <c r="C44" s="315"/>
      <c r="D44" s="315"/>
      <c r="E44" s="315"/>
      <c r="F44" s="315"/>
      <c r="G44" s="315"/>
      <c r="H44" s="315"/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5"/>
      <c r="W44" s="315"/>
    </row>
    <row r="45" spans="1:23" ht="12">
      <c r="A45" s="315"/>
      <c r="B45" s="315"/>
      <c r="C45" s="315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5"/>
    </row>
    <row r="46" spans="1:23" ht="12">
      <c r="A46" s="315"/>
      <c r="B46" s="315"/>
      <c r="C46" s="315"/>
      <c r="D46" s="315"/>
      <c r="E46" s="315"/>
      <c r="F46" s="315"/>
      <c r="G46" s="315"/>
      <c r="H46" s="315"/>
      <c r="I46" s="315"/>
      <c r="J46" s="315"/>
      <c r="K46" s="315"/>
      <c r="L46" s="315"/>
      <c r="M46" s="315"/>
      <c r="N46" s="315"/>
      <c r="O46" s="315"/>
      <c r="P46" s="315"/>
      <c r="Q46" s="315"/>
      <c r="R46" s="315"/>
      <c r="S46" s="315"/>
      <c r="T46" s="315"/>
      <c r="U46" s="315"/>
      <c r="V46" s="315"/>
      <c r="W46" s="315"/>
    </row>
    <row r="47" spans="1:23" ht="12">
      <c r="A47" s="315"/>
      <c r="B47" s="315"/>
      <c r="C47" s="315"/>
      <c r="D47" s="315"/>
      <c r="E47" s="315"/>
      <c r="F47" s="315"/>
      <c r="G47" s="315"/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5"/>
      <c r="S47" s="315"/>
      <c r="T47" s="315"/>
      <c r="U47" s="315"/>
      <c r="V47" s="315"/>
      <c r="W47" s="315"/>
    </row>
    <row r="48" spans="1:23" ht="12">
      <c r="A48" s="315"/>
      <c r="B48" s="315"/>
      <c r="C48" s="315"/>
      <c r="D48" s="315"/>
      <c r="E48" s="315"/>
      <c r="F48" s="315"/>
      <c r="G48" s="315"/>
      <c r="H48" s="315"/>
      <c r="I48" s="315"/>
      <c r="J48" s="315"/>
      <c r="K48" s="315"/>
      <c r="L48" s="315"/>
      <c r="M48" s="315"/>
      <c r="N48" s="315"/>
      <c r="O48" s="315"/>
      <c r="P48" s="315"/>
      <c r="Q48" s="315"/>
      <c r="R48" s="315"/>
      <c r="S48" s="315"/>
      <c r="T48" s="315"/>
      <c r="U48" s="315"/>
      <c r="V48" s="315"/>
      <c r="W48" s="315"/>
    </row>
    <row r="49" spans="1:23" ht="12">
      <c r="A49" s="315"/>
      <c r="B49" s="315"/>
      <c r="C49" s="315"/>
      <c r="D49" s="315"/>
      <c r="E49" s="315"/>
      <c r="F49" s="315"/>
      <c r="G49" s="315"/>
      <c r="H49" s="315"/>
      <c r="I49" s="315"/>
      <c r="J49" s="315"/>
      <c r="K49" s="315"/>
      <c r="L49" s="315"/>
      <c r="M49" s="315"/>
      <c r="N49" s="315"/>
      <c r="O49" s="315"/>
      <c r="P49" s="315"/>
      <c r="Q49" s="315"/>
      <c r="R49" s="315"/>
      <c r="S49" s="315"/>
      <c r="T49" s="315"/>
      <c r="U49" s="315"/>
      <c r="V49" s="315"/>
      <c r="W49" s="315"/>
    </row>
    <row r="50" spans="1:23" ht="12">
      <c r="A50" s="315"/>
      <c r="B50" s="315"/>
      <c r="C50" s="315"/>
      <c r="D50" s="315"/>
      <c r="E50" s="315"/>
      <c r="F50" s="315"/>
      <c r="G50" s="315"/>
      <c r="H50" s="315"/>
      <c r="I50" s="315"/>
      <c r="J50" s="315"/>
      <c r="K50" s="315"/>
      <c r="L50" s="315"/>
      <c r="M50" s="315"/>
      <c r="N50" s="315"/>
      <c r="O50" s="315"/>
      <c r="P50" s="315"/>
      <c r="Q50" s="315"/>
      <c r="R50" s="315"/>
      <c r="S50" s="315"/>
      <c r="T50" s="315"/>
      <c r="U50" s="315"/>
      <c r="V50" s="315"/>
      <c r="W50" s="315"/>
    </row>
    <row r="51" spans="1:23" ht="12">
      <c r="A51" s="315"/>
      <c r="B51" s="315"/>
      <c r="C51" s="315"/>
      <c r="D51" s="315"/>
      <c r="E51" s="315"/>
      <c r="F51" s="315"/>
      <c r="G51" s="315"/>
      <c r="H51" s="315"/>
      <c r="I51" s="315"/>
      <c r="J51" s="315"/>
      <c r="K51" s="315"/>
      <c r="L51" s="315"/>
      <c r="M51" s="315"/>
      <c r="N51" s="315"/>
      <c r="O51" s="315"/>
      <c r="P51" s="315"/>
      <c r="Q51" s="315"/>
      <c r="R51" s="315"/>
      <c r="S51" s="315"/>
      <c r="T51" s="315"/>
      <c r="U51" s="315"/>
      <c r="V51" s="315"/>
      <c r="W51" s="315"/>
    </row>
    <row r="52" spans="1:23" ht="12">
      <c r="A52" s="315"/>
      <c r="B52" s="315"/>
      <c r="C52" s="315"/>
      <c r="D52" s="315"/>
      <c r="E52" s="315"/>
      <c r="F52" s="315"/>
      <c r="G52" s="315"/>
      <c r="H52" s="315"/>
      <c r="I52" s="315"/>
      <c r="J52" s="315"/>
      <c r="K52" s="315"/>
      <c r="L52" s="315"/>
      <c r="M52" s="315"/>
      <c r="N52" s="315"/>
      <c r="O52" s="315"/>
      <c r="P52" s="315"/>
      <c r="Q52" s="315"/>
      <c r="R52" s="315"/>
      <c r="S52" s="315"/>
      <c r="T52" s="315"/>
      <c r="U52" s="315"/>
      <c r="V52" s="315"/>
      <c r="W52" s="315"/>
    </row>
    <row r="53" spans="1:23" ht="12">
      <c r="A53" s="315"/>
      <c r="B53" s="315"/>
      <c r="C53" s="315"/>
      <c r="D53" s="315"/>
      <c r="E53" s="315"/>
      <c r="F53" s="315"/>
      <c r="G53" s="315"/>
      <c r="H53" s="315"/>
      <c r="I53" s="315"/>
      <c r="J53" s="315"/>
      <c r="K53" s="315"/>
      <c r="L53" s="315"/>
      <c r="M53" s="315"/>
      <c r="N53" s="315"/>
      <c r="O53" s="315"/>
      <c r="P53" s="315"/>
      <c r="Q53" s="315"/>
      <c r="R53" s="315"/>
      <c r="S53" s="315"/>
      <c r="T53" s="315"/>
      <c r="U53" s="315"/>
      <c r="V53" s="315"/>
      <c r="W53" s="315"/>
    </row>
    <row r="54" spans="1:23" ht="12">
      <c r="A54" s="315"/>
      <c r="B54" s="315"/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315"/>
    </row>
    <row r="55" spans="1:23" ht="12">
      <c r="A55" s="315"/>
      <c r="B55" s="315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</row>
    <row r="56" spans="1:23" ht="12">
      <c r="A56" s="315"/>
      <c r="B56" s="315"/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</row>
    <row r="57" spans="1:23" ht="12">
      <c r="A57" s="315"/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</row>
    <row r="58" spans="1:23" ht="12">
      <c r="A58" s="315"/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</row>
    <row r="59" spans="1:23" ht="12">
      <c r="A59" s="315"/>
      <c r="B59" s="315"/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5"/>
    </row>
    <row r="60" spans="1:23" ht="12">
      <c r="A60" s="315"/>
      <c r="B60" s="315"/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  <c r="T60" s="315"/>
      <c r="U60" s="315"/>
      <c r="V60" s="315"/>
      <c r="W60" s="315"/>
    </row>
    <row r="61" spans="1:23" ht="12">
      <c r="A61" s="315"/>
      <c r="B61" s="315"/>
      <c r="C61" s="315"/>
      <c r="D61" s="315"/>
      <c r="E61" s="315"/>
      <c r="F61" s="315"/>
      <c r="G61" s="315"/>
      <c r="H61" s="315"/>
      <c r="I61" s="315"/>
      <c r="J61" s="315"/>
      <c r="K61" s="315"/>
      <c r="L61" s="315"/>
      <c r="M61" s="315"/>
      <c r="N61" s="315"/>
      <c r="O61" s="315"/>
      <c r="P61" s="315"/>
      <c r="Q61" s="315"/>
      <c r="R61" s="315"/>
      <c r="S61" s="315"/>
      <c r="T61" s="315"/>
      <c r="U61" s="315"/>
      <c r="V61" s="315"/>
      <c r="W61" s="315"/>
    </row>
    <row r="62" spans="1:23" ht="12">
      <c r="A62" s="315"/>
      <c r="B62" s="315"/>
      <c r="C62" s="315"/>
      <c r="D62" s="315"/>
      <c r="E62" s="315"/>
      <c r="F62" s="315"/>
      <c r="G62" s="315"/>
      <c r="H62" s="315"/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15"/>
      <c r="T62" s="315"/>
      <c r="U62" s="315"/>
      <c r="V62" s="315"/>
      <c r="W62" s="315"/>
    </row>
    <row r="63" spans="1:23" ht="12">
      <c r="A63" s="315"/>
      <c r="B63" s="315"/>
      <c r="C63" s="315"/>
      <c r="D63" s="315"/>
      <c r="E63" s="315"/>
      <c r="F63" s="315"/>
      <c r="G63" s="315"/>
      <c r="H63" s="315"/>
      <c r="I63" s="315"/>
      <c r="J63" s="315"/>
      <c r="K63" s="315"/>
      <c r="L63" s="315"/>
      <c r="M63" s="315"/>
      <c r="N63" s="315"/>
      <c r="O63" s="315"/>
      <c r="P63" s="315"/>
      <c r="Q63" s="315"/>
      <c r="R63" s="315"/>
      <c r="S63" s="315"/>
      <c r="T63" s="315"/>
      <c r="U63" s="315"/>
      <c r="V63" s="315"/>
      <c r="W63" s="315"/>
    </row>
  </sheetData>
  <sheetProtection/>
  <mergeCells count="19">
    <mergeCell ref="A2:S2"/>
    <mergeCell ref="A3:A6"/>
    <mergeCell ref="C3:I3"/>
    <mergeCell ref="J3:L3"/>
    <mergeCell ref="M3:O3"/>
    <mergeCell ref="B4:B6"/>
    <mergeCell ref="C4:I4"/>
    <mergeCell ref="J4:L5"/>
    <mergeCell ref="M4:O4"/>
    <mergeCell ref="P4:P6"/>
    <mergeCell ref="Q4:Q6"/>
    <mergeCell ref="R4:R6"/>
    <mergeCell ref="S4:S6"/>
    <mergeCell ref="C5:C6"/>
    <mergeCell ref="D5:D6"/>
    <mergeCell ref="E5:E6"/>
    <mergeCell ref="F5:F6"/>
    <mergeCell ref="G5:I5"/>
    <mergeCell ref="M5:M6"/>
  </mergeCells>
  <printOptions/>
  <pageMargins left="0.1798611111111111" right="0.1597222222222222" top="1" bottom="1" header="0.5118055555555555" footer="0.5"/>
  <pageSetup firstPageNumber="22" useFirstPageNumber="1" fitToHeight="1" fitToWidth="1" horizontalDpi="300" verticalDpi="300" orientation="landscape" paperSize="9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75390625" style="251" customWidth="1"/>
    <col min="2" max="3" width="19.75390625" style="251" customWidth="1"/>
    <col min="4" max="4" width="16.75390625" style="251" customWidth="1"/>
    <col min="5" max="7" width="14.75390625" style="251" customWidth="1"/>
    <col min="8" max="8" width="16.75390625" style="251" customWidth="1"/>
    <col min="9" max="9" width="16.625" style="251" customWidth="1"/>
    <col min="10" max="11" width="16.75390625" style="251" customWidth="1"/>
    <col min="12" max="16384" width="9.125" style="251" customWidth="1"/>
  </cols>
  <sheetData>
    <row r="1" ht="12">
      <c r="A1" s="250" t="s">
        <v>804</v>
      </c>
    </row>
    <row r="2" spans="1:11" ht="12">
      <c r="A2" s="400" t="s">
        <v>805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</row>
    <row r="3" spans="1:11" ht="12">
      <c r="A3" s="419" t="s">
        <v>759</v>
      </c>
      <c r="B3" s="323" t="s">
        <v>655</v>
      </c>
      <c r="C3" s="323" t="s">
        <v>742</v>
      </c>
      <c r="D3" s="323" t="s">
        <v>743</v>
      </c>
      <c r="E3" s="346" t="s">
        <v>658</v>
      </c>
      <c r="F3" s="416" t="s">
        <v>659</v>
      </c>
      <c r="G3" s="416"/>
      <c r="H3" s="346" t="s">
        <v>660</v>
      </c>
      <c r="I3" s="323" t="s">
        <v>744</v>
      </c>
      <c r="J3" s="323" t="s">
        <v>760</v>
      </c>
      <c r="K3" s="347" t="s">
        <v>761</v>
      </c>
    </row>
    <row r="4" spans="1:11" ht="12.75" customHeight="1">
      <c r="A4" s="419"/>
      <c r="B4" s="420" t="s">
        <v>806</v>
      </c>
      <c r="C4" s="421" t="s">
        <v>766</v>
      </c>
      <c r="D4" s="420" t="s">
        <v>767</v>
      </c>
      <c r="E4" s="417" t="s">
        <v>773</v>
      </c>
      <c r="F4" s="414" t="s">
        <v>787</v>
      </c>
      <c r="G4" s="414"/>
      <c r="H4" s="417" t="s">
        <v>807</v>
      </c>
      <c r="I4" s="417" t="s">
        <v>775</v>
      </c>
      <c r="J4" s="417" t="s">
        <v>808</v>
      </c>
      <c r="K4" s="418" t="s">
        <v>809</v>
      </c>
    </row>
    <row r="5" spans="1:11" ht="23.25" customHeight="1">
      <c r="A5" s="419"/>
      <c r="B5" s="420"/>
      <c r="C5" s="421"/>
      <c r="D5" s="420"/>
      <c r="E5" s="417"/>
      <c r="F5" s="328"/>
      <c r="G5" s="329" t="s">
        <v>810</v>
      </c>
      <c r="H5" s="417"/>
      <c r="I5" s="417"/>
      <c r="J5" s="417"/>
      <c r="K5" s="418"/>
    </row>
    <row r="6" spans="1:13" ht="12.75" customHeight="1">
      <c r="A6" s="348"/>
      <c r="B6" s="349"/>
      <c r="C6" s="349"/>
      <c r="D6" s="350"/>
      <c r="E6" s="335"/>
      <c r="F6" s="332"/>
      <c r="G6" s="335"/>
      <c r="H6" s="335"/>
      <c r="I6" s="335"/>
      <c r="J6" s="335"/>
      <c r="K6" s="351"/>
      <c r="L6" s="315"/>
      <c r="M6" s="315"/>
    </row>
    <row r="7" spans="1:13" ht="12.75" customHeight="1">
      <c r="A7" s="348"/>
      <c r="B7" s="349"/>
      <c r="C7" s="349"/>
      <c r="D7" s="350"/>
      <c r="E7" s="335"/>
      <c r="F7" s="339"/>
      <c r="G7" s="335"/>
      <c r="H7" s="335"/>
      <c r="I7" s="335"/>
      <c r="J7" s="335"/>
      <c r="K7" s="351"/>
      <c r="L7" s="315"/>
      <c r="M7" s="315"/>
    </row>
    <row r="8" spans="1:13" ht="12">
      <c r="A8" s="341"/>
      <c r="B8" s="320"/>
      <c r="C8" s="320"/>
      <c r="D8" s="320"/>
      <c r="E8" s="343"/>
      <c r="F8" s="343"/>
      <c r="G8" s="343"/>
      <c r="H8" s="343"/>
      <c r="I8" s="343"/>
      <c r="J8" s="343"/>
      <c r="K8" s="344"/>
      <c r="L8" s="315"/>
      <c r="M8" s="315"/>
    </row>
    <row r="9" spans="1:13" ht="12">
      <c r="A9" s="315"/>
      <c r="B9" s="315" t="s">
        <v>635</v>
      </c>
      <c r="C9" s="315"/>
      <c r="D9" s="315"/>
      <c r="E9" s="345">
        <f>SUM(E6:E8)</f>
        <v>0</v>
      </c>
      <c r="F9" s="345">
        <f>SUM(F6:F8)</f>
        <v>0</v>
      </c>
      <c r="G9" s="345">
        <f>SUM(G6:G8)</f>
        <v>0</v>
      </c>
      <c r="H9" s="315"/>
      <c r="I9" s="315"/>
      <c r="J9" s="345">
        <f>SUM(J6:J8)</f>
        <v>0</v>
      </c>
      <c r="K9" s="345">
        <f>SUM(K6:K8)</f>
        <v>0</v>
      </c>
      <c r="L9" s="315"/>
      <c r="M9" s="315"/>
    </row>
    <row r="10" spans="1:13" ht="12">
      <c r="A10" s="315"/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</row>
    <row r="11" spans="1:13" ht="12">
      <c r="A11" s="315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</row>
    <row r="12" spans="1:13" ht="12">
      <c r="A12" s="315"/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</row>
    <row r="13" spans="1:13" ht="12">
      <c r="A13" s="315"/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</row>
    <row r="14" spans="1:13" ht="12">
      <c r="A14" s="315"/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</row>
    <row r="15" spans="1:13" ht="12">
      <c r="A15" s="315"/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</row>
    <row r="16" spans="1:13" ht="12">
      <c r="A16" s="315"/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</row>
    <row r="17" spans="1:13" ht="12">
      <c r="A17" s="315"/>
      <c r="B17" s="315"/>
      <c r="C17" s="315"/>
      <c r="D17" s="315"/>
      <c r="E17" s="315"/>
      <c r="F17" s="315"/>
      <c r="G17" s="315"/>
      <c r="H17" s="315"/>
      <c r="I17" s="315"/>
      <c r="J17" s="315"/>
      <c r="K17" s="315"/>
      <c r="L17" s="315"/>
      <c r="M17" s="315"/>
    </row>
    <row r="18" spans="1:13" ht="12">
      <c r="A18" s="315"/>
      <c r="B18" s="315"/>
      <c r="C18" s="315"/>
      <c r="D18" s="315"/>
      <c r="E18" s="315"/>
      <c r="F18" s="315"/>
      <c r="G18" s="315"/>
      <c r="H18" s="315"/>
      <c r="I18" s="315"/>
      <c r="J18" s="315"/>
      <c r="K18" s="315"/>
      <c r="L18" s="315"/>
      <c r="M18" s="315"/>
    </row>
    <row r="19" spans="1:13" ht="12">
      <c r="A19" s="315"/>
      <c r="B19" s="315"/>
      <c r="C19" s="315"/>
      <c r="D19" s="315"/>
      <c r="E19" s="315"/>
      <c r="F19" s="315"/>
      <c r="G19" s="315"/>
      <c r="H19" s="315"/>
      <c r="I19" s="315"/>
      <c r="J19" s="315"/>
      <c r="K19" s="315"/>
      <c r="L19" s="315"/>
      <c r="M19" s="315"/>
    </row>
    <row r="20" spans="1:13" ht="12">
      <c r="A20" s="315"/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</row>
    <row r="21" spans="1:13" ht="12">
      <c r="A21" s="315"/>
      <c r="B21" s="315"/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315"/>
    </row>
    <row r="22" spans="1:13" ht="12">
      <c r="A22" s="315"/>
      <c r="B22" s="315"/>
      <c r="C22" s="315"/>
      <c r="D22" s="315"/>
      <c r="E22" s="315"/>
      <c r="F22" s="315"/>
      <c r="G22" s="315"/>
      <c r="H22" s="315"/>
      <c r="I22" s="315"/>
      <c r="J22" s="315"/>
      <c r="K22" s="315"/>
      <c r="L22" s="315"/>
      <c r="M22" s="315"/>
    </row>
    <row r="23" spans="1:13" ht="12">
      <c r="A23" s="315"/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</row>
    <row r="24" spans="1:13" ht="12">
      <c r="A24" s="315"/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</row>
    <row r="25" spans="1:13" ht="12">
      <c r="A25" s="315"/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</row>
    <row r="26" spans="1:13" ht="12">
      <c r="A26" s="315"/>
      <c r="B26" s="315"/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</row>
    <row r="27" spans="1:13" ht="12">
      <c r="A27" s="315"/>
      <c r="B27" s="315"/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</row>
    <row r="28" spans="1:13" ht="12">
      <c r="A28" s="315"/>
      <c r="B28" s="315"/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</row>
    <row r="29" spans="1:13" ht="12">
      <c r="A29" s="315"/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</row>
    <row r="30" spans="1:13" ht="12">
      <c r="A30" s="315"/>
      <c r="B30" s="315"/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5"/>
    </row>
    <row r="31" spans="1:13" ht="12">
      <c r="A31" s="315"/>
      <c r="B31" s="315"/>
      <c r="C31" s="315"/>
      <c r="D31" s="315"/>
      <c r="E31" s="315"/>
      <c r="F31" s="315"/>
      <c r="G31" s="315"/>
      <c r="H31" s="315"/>
      <c r="I31" s="315"/>
      <c r="J31" s="315"/>
      <c r="K31" s="315"/>
      <c r="L31" s="315"/>
      <c r="M31" s="315"/>
    </row>
    <row r="32" spans="1:13" ht="12">
      <c r="A32" s="315"/>
      <c r="B32" s="315"/>
      <c r="C32" s="315"/>
      <c r="D32" s="315"/>
      <c r="E32" s="315"/>
      <c r="F32" s="315"/>
      <c r="G32" s="315"/>
      <c r="H32" s="315"/>
      <c r="I32" s="315"/>
      <c r="J32" s="315"/>
      <c r="K32" s="315"/>
      <c r="L32" s="315"/>
      <c r="M32" s="315"/>
    </row>
    <row r="33" spans="1:13" ht="12">
      <c r="A33" s="315"/>
      <c r="B33" s="315"/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</row>
    <row r="34" spans="1:13" ht="12">
      <c r="A34" s="315"/>
      <c r="B34" s="315"/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</row>
    <row r="35" spans="1:13" ht="12">
      <c r="A35" s="315"/>
      <c r="B35" s="315"/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5"/>
    </row>
    <row r="36" spans="1:13" ht="12">
      <c r="A36" s="315"/>
      <c r="B36" s="315"/>
      <c r="C36" s="315"/>
      <c r="D36" s="315"/>
      <c r="E36" s="315"/>
      <c r="F36" s="315"/>
      <c r="G36" s="315"/>
      <c r="H36" s="315"/>
      <c r="I36" s="315"/>
      <c r="J36" s="315"/>
      <c r="K36" s="315"/>
      <c r="L36" s="315"/>
      <c r="M36" s="315"/>
    </row>
    <row r="37" spans="1:13" ht="12">
      <c r="A37" s="315"/>
      <c r="B37" s="315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</row>
    <row r="38" spans="1:13" ht="12">
      <c r="A38" s="315"/>
      <c r="B38" s="315"/>
      <c r="C38" s="315"/>
      <c r="D38" s="315"/>
      <c r="E38" s="315"/>
      <c r="F38" s="315"/>
      <c r="G38" s="315"/>
      <c r="H38" s="315"/>
      <c r="I38" s="315"/>
      <c r="J38" s="315"/>
      <c r="K38" s="315"/>
      <c r="L38" s="315"/>
      <c r="M38" s="315"/>
    </row>
    <row r="39" spans="1:13" ht="12">
      <c r="A39" s="315"/>
      <c r="B39" s="315"/>
      <c r="C39" s="315"/>
      <c r="D39" s="315"/>
      <c r="E39" s="315"/>
      <c r="F39" s="315"/>
      <c r="G39" s="315"/>
      <c r="H39" s="315"/>
      <c r="I39" s="315"/>
      <c r="J39" s="315"/>
      <c r="K39" s="315"/>
      <c r="L39" s="315"/>
      <c r="M39" s="315"/>
    </row>
    <row r="40" spans="1:13" ht="12">
      <c r="A40" s="315"/>
      <c r="B40" s="315"/>
      <c r="C40" s="315"/>
      <c r="D40" s="315"/>
      <c r="E40" s="315"/>
      <c r="F40" s="315"/>
      <c r="G40" s="315"/>
      <c r="H40" s="315"/>
      <c r="I40" s="315"/>
      <c r="J40" s="315"/>
      <c r="K40" s="315"/>
      <c r="L40" s="315"/>
      <c r="M40" s="315"/>
    </row>
    <row r="41" spans="1:13" ht="12">
      <c r="A41" s="315"/>
      <c r="B41" s="315"/>
      <c r="C41" s="315"/>
      <c r="D41" s="315"/>
      <c r="E41" s="315"/>
      <c r="F41" s="315"/>
      <c r="G41" s="315"/>
      <c r="H41" s="315"/>
      <c r="I41" s="315"/>
      <c r="J41" s="315"/>
      <c r="K41" s="315"/>
      <c r="L41" s="315"/>
      <c r="M41" s="315"/>
    </row>
    <row r="42" spans="1:13" ht="12">
      <c r="A42" s="315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</row>
    <row r="43" spans="1:13" ht="12">
      <c r="A43" s="315"/>
      <c r="B43" s="315"/>
      <c r="C43" s="315"/>
      <c r="D43" s="315"/>
      <c r="E43" s="315"/>
      <c r="F43" s="315"/>
      <c r="G43" s="315"/>
      <c r="H43" s="315"/>
      <c r="I43" s="315"/>
      <c r="J43" s="315"/>
      <c r="K43" s="315"/>
      <c r="L43" s="315"/>
      <c r="M43" s="315"/>
    </row>
    <row r="44" spans="1:13" ht="12">
      <c r="A44" s="315"/>
      <c r="B44" s="315"/>
      <c r="C44" s="315"/>
      <c r="D44" s="315"/>
      <c r="E44" s="315"/>
      <c r="F44" s="315"/>
      <c r="G44" s="315"/>
      <c r="H44" s="315"/>
      <c r="I44" s="315"/>
      <c r="J44" s="315"/>
      <c r="K44" s="315"/>
      <c r="L44" s="315"/>
      <c r="M44" s="315"/>
    </row>
    <row r="45" spans="1:13" ht="12">
      <c r="A45" s="315"/>
      <c r="B45" s="315"/>
      <c r="C45" s="315"/>
      <c r="D45" s="315"/>
      <c r="E45" s="315"/>
      <c r="F45" s="315"/>
      <c r="G45" s="315"/>
      <c r="H45" s="315"/>
      <c r="I45" s="315"/>
      <c r="J45" s="315"/>
      <c r="K45" s="315"/>
      <c r="L45" s="315"/>
      <c r="M45" s="315"/>
    </row>
    <row r="46" spans="1:13" ht="12">
      <c r="A46" s="315"/>
      <c r="B46" s="315"/>
      <c r="C46" s="315"/>
      <c r="D46" s="315"/>
      <c r="E46" s="315"/>
      <c r="F46" s="315"/>
      <c r="G46" s="315"/>
      <c r="H46" s="315"/>
      <c r="I46" s="315"/>
      <c r="J46" s="315"/>
      <c r="K46" s="315"/>
      <c r="L46" s="315"/>
      <c r="M46" s="315"/>
    </row>
    <row r="47" spans="1:13" ht="12">
      <c r="A47" s="315"/>
      <c r="B47" s="315"/>
      <c r="C47" s="315"/>
      <c r="D47" s="315"/>
      <c r="E47" s="315"/>
      <c r="F47" s="315"/>
      <c r="G47" s="315"/>
      <c r="H47" s="315"/>
      <c r="I47" s="315"/>
      <c r="J47" s="315"/>
      <c r="K47" s="315"/>
      <c r="L47" s="315"/>
      <c r="M47" s="315"/>
    </row>
    <row r="48" spans="1:13" ht="12">
      <c r="A48" s="315"/>
      <c r="B48" s="315"/>
      <c r="C48" s="315"/>
      <c r="D48" s="315"/>
      <c r="E48" s="315"/>
      <c r="F48" s="315"/>
      <c r="G48" s="315"/>
      <c r="H48" s="315"/>
      <c r="I48" s="315"/>
      <c r="J48" s="315"/>
      <c r="K48" s="315"/>
      <c r="L48" s="315"/>
      <c r="M48" s="315"/>
    </row>
    <row r="49" spans="1:13" ht="12">
      <c r="A49" s="315"/>
      <c r="B49" s="315"/>
      <c r="C49" s="315"/>
      <c r="D49" s="315"/>
      <c r="E49" s="315"/>
      <c r="F49" s="315"/>
      <c r="G49" s="315"/>
      <c r="H49" s="315"/>
      <c r="I49" s="315"/>
      <c r="J49" s="315"/>
      <c r="K49" s="315"/>
      <c r="L49" s="315"/>
      <c r="M49" s="315"/>
    </row>
    <row r="50" spans="1:13" ht="12">
      <c r="A50" s="315"/>
      <c r="B50" s="315"/>
      <c r="C50" s="315"/>
      <c r="D50" s="315"/>
      <c r="E50" s="315"/>
      <c r="F50" s="315"/>
      <c r="G50" s="315"/>
      <c r="H50" s="315"/>
      <c r="I50" s="315"/>
      <c r="J50" s="315"/>
      <c r="K50" s="315"/>
      <c r="L50" s="315"/>
      <c r="M50" s="315"/>
    </row>
    <row r="51" spans="1:13" ht="12">
      <c r="A51" s="315"/>
      <c r="B51" s="315"/>
      <c r="C51" s="315"/>
      <c r="D51" s="315"/>
      <c r="E51" s="315"/>
      <c r="F51" s="315"/>
      <c r="G51" s="315"/>
      <c r="H51" s="315"/>
      <c r="I51" s="315"/>
      <c r="J51" s="315"/>
      <c r="K51" s="315"/>
      <c r="L51" s="315"/>
      <c r="M51" s="315"/>
    </row>
    <row r="52" spans="1:13" ht="12">
      <c r="A52" s="315"/>
      <c r="B52" s="315"/>
      <c r="C52" s="315"/>
      <c r="D52" s="315"/>
      <c r="E52" s="315"/>
      <c r="F52" s="315"/>
      <c r="G52" s="315"/>
      <c r="H52" s="315"/>
      <c r="I52" s="315"/>
      <c r="J52" s="315"/>
      <c r="K52" s="315"/>
      <c r="L52" s="315"/>
      <c r="M52" s="315"/>
    </row>
    <row r="53" spans="1:13" ht="12">
      <c r="A53" s="315"/>
      <c r="B53" s="315"/>
      <c r="C53" s="315"/>
      <c r="D53" s="315"/>
      <c r="E53" s="315"/>
      <c r="F53" s="315"/>
      <c r="G53" s="315"/>
      <c r="H53" s="315"/>
      <c r="I53" s="315"/>
      <c r="J53" s="315"/>
      <c r="K53" s="315"/>
      <c r="L53" s="315"/>
      <c r="M53" s="315"/>
    </row>
    <row r="54" spans="1:13" ht="12">
      <c r="A54" s="315"/>
      <c r="B54" s="315"/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</row>
    <row r="55" spans="1:13" ht="12">
      <c r="A55" s="315"/>
      <c r="B55" s="315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</row>
    <row r="56" spans="1:13" ht="12">
      <c r="A56" s="315"/>
      <c r="B56" s="315"/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</row>
    <row r="57" spans="1:13" ht="12">
      <c r="A57" s="315"/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</row>
    <row r="58" spans="1:13" ht="12">
      <c r="A58" s="315"/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</row>
    <row r="59" spans="1:13" ht="12">
      <c r="A59" s="315"/>
      <c r="B59" s="315"/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</row>
    <row r="60" spans="1:13" ht="12">
      <c r="A60" s="315"/>
      <c r="B60" s="315"/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</row>
    <row r="61" spans="1:13" ht="12">
      <c r="A61" s="315"/>
      <c r="B61" s="315"/>
      <c r="C61" s="315"/>
      <c r="D61" s="315"/>
      <c r="E61" s="315"/>
      <c r="F61" s="315"/>
      <c r="G61" s="315"/>
      <c r="H61" s="315"/>
      <c r="I61" s="315"/>
      <c r="J61" s="315"/>
      <c r="K61" s="315"/>
      <c r="L61" s="315"/>
      <c r="M61" s="315"/>
    </row>
    <row r="62" spans="1:13" ht="12">
      <c r="A62" s="315"/>
      <c r="B62" s="315"/>
      <c r="C62" s="315"/>
      <c r="D62" s="315"/>
      <c r="E62" s="315"/>
      <c r="F62" s="315"/>
      <c r="G62" s="315"/>
      <c r="H62" s="315"/>
      <c r="I62" s="315"/>
      <c r="J62" s="315"/>
      <c r="K62" s="315"/>
      <c r="L62" s="315"/>
      <c r="M62" s="315"/>
    </row>
    <row r="63" spans="1:13" ht="12">
      <c r="A63" s="315"/>
      <c r="B63" s="315"/>
      <c r="C63" s="315"/>
      <c r="D63" s="315"/>
      <c r="E63" s="315"/>
      <c r="F63" s="315"/>
      <c r="G63" s="315"/>
      <c r="H63" s="315"/>
      <c r="I63" s="315"/>
      <c r="J63" s="315"/>
      <c r="K63" s="315"/>
      <c r="L63" s="315"/>
      <c r="M63" s="315"/>
    </row>
    <row r="64" spans="1:13" ht="12">
      <c r="A64" s="315"/>
      <c r="B64" s="315"/>
      <c r="C64" s="315"/>
      <c r="D64" s="315"/>
      <c r="E64" s="315"/>
      <c r="F64" s="315"/>
      <c r="G64" s="315"/>
      <c r="H64" s="315"/>
      <c r="I64" s="315"/>
      <c r="J64" s="315"/>
      <c r="K64" s="315"/>
      <c r="L64" s="315"/>
      <c r="M64" s="315"/>
    </row>
    <row r="65" spans="1:13" ht="12">
      <c r="A65" s="315"/>
      <c r="B65" s="315"/>
      <c r="C65" s="315"/>
      <c r="D65" s="315"/>
      <c r="E65" s="315"/>
      <c r="F65" s="315"/>
      <c r="G65" s="315"/>
      <c r="H65" s="315"/>
      <c r="I65" s="315"/>
      <c r="J65" s="315"/>
      <c r="K65" s="315"/>
      <c r="L65" s="315"/>
      <c r="M65" s="315"/>
    </row>
    <row r="66" spans="1:13" ht="12">
      <c r="A66" s="315"/>
      <c r="B66" s="315"/>
      <c r="C66" s="315"/>
      <c r="D66" s="315"/>
      <c r="E66" s="315"/>
      <c r="F66" s="315"/>
      <c r="G66" s="315"/>
      <c r="H66" s="315"/>
      <c r="I66" s="315"/>
      <c r="J66" s="315"/>
      <c r="K66" s="315"/>
      <c r="L66" s="315"/>
      <c r="M66" s="315"/>
    </row>
    <row r="67" spans="1:13" ht="12">
      <c r="A67" s="315"/>
      <c r="B67" s="315"/>
      <c r="C67" s="315"/>
      <c r="D67" s="315"/>
      <c r="E67" s="315"/>
      <c r="F67" s="315"/>
      <c r="G67" s="315"/>
      <c r="H67" s="315"/>
      <c r="I67" s="315"/>
      <c r="J67" s="315"/>
      <c r="K67" s="315"/>
      <c r="L67" s="315"/>
      <c r="M67" s="315"/>
    </row>
    <row r="68" spans="1:13" ht="12">
      <c r="A68" s="315"/>
      <c r="B68" s="315"/>
      <c r="C68" s="315"/>
      <c r="D68" s="315"/>
      <c r="E68" s="315"/>
      <c r="F68" s="315"/>
      <c r="G68" s="315"/>
      <c r="H68" s="315"/>
      <c r="I68" s="315"/>
      <c r="J68" s="315"/>
      <c r="K68" s="315"/>
      <c r="L68" s="315"/>
      <c r="M68" s="315"/>
    </row>
    <row r="69" spans="1:13" ht="12">
      <c r="A69" s="315"/>
      <c r="B69" s="315"/>
      <c r="C69" s="315"/>
      <c r="D69" s="315"/>
      <c r="E69" s="315"/>
      <c r="F69" s="315"/>
      <c r="G69" s="315"/>
      <c r="H69" s="315"/>
      <c r="I69" s="315"/>
      <c r="J69" s="315"/>
      <c r="K69" s="315"/>
      <c r="L69" s="315"/>
      <c r="M69" s="315"/>
    </row>
    <row r="70" spans="1:13" ht="12">
      <c r="A70" s="315"/>
      <c r="B70" s="315"/>
      <c r="C70" s="315"/>
      <c r="D70" s="315"/>
      <c r="E70" s="315"/>
      <c r="F70" s="315"/>
      <c r="G70" s="315"/>
      <c r="H70" s="315"/>
      <c r="I70" s="315"/>
      <c r="J70" s="315"/>
      <c r="K70" s="315"/>
      <c r="L70" s="315"/>
      <c r="M70" s="315"/>
    </row>
    <row r="71" spans="1:13" ht="12">
      <c r="A71" s="315"/>
      <c r="B71" s="315"/>
      <c r="C71" s="315"/>
      <c r="D71" s="315"/>
      <c r="E71" s="315"/>
      <c r="F71" s="315"/>
      <c r="G71" s="315"/>
      <c r="H71" s="315"/>
      <c r="I71" s="315"/>
      <c r="J71" s="315"/>
      <c r="K71" s="315"/>
      <c r="L71" s="315"/>
      <c r="M71" s="315"/>
    </row>
    <row r="72" spans="1:13" ht="12">
      <c r="A72" s="315"/>
      <c r="B72" s="315"/>
      <c r="C72" s="315"/>
      <c r="D72" s="315"/>
      <c r="E72" s="315"/>
      <c r="F72" s="315"/>
      <c r="G72" s="315"/>
      <c r="H72" s="315"/>
      <c r="I72" s="315"/>
      <c r="J72" s="315"/>
      <c r="K72" s="315"/>
      <c r="L72" s="315"/>
      <c r="M72" s="315"/>
    </row>
    <row r="73" spans="1:13" ht="12">
      <c r="A73" s="315"/>
      <c r="B73" s="315"/>
      <c r="C73" s="315"/>
      <c r="D73" s="315"/>
      <c r="E73" s="315"/>
      <c r="F73" s="315"/>
      <c r="G73" s="315"/>
      <c r="H73" s="315"/>
      <c r="I73" s="315"/>
      <c r="J73" s="315"/>
      <c r="K73" s="315"/>
      <c r="L73" s="315"/>
      <c r="M73" s="315"/>
    </row>
    <row r="74" spans="1:13" ht="12">
      <c r="A74" s="315"/>
      <c r="B74" s="315"/>
      <c r="C74" s="315"/>
      <c r="D74" s="315"/>
      <c r="E74" s="315"/>
      <c r="F74" s="315"/>
      <c r="G74" s="315"/>
      <c r="H74" s="315"/>
      <c r="I74" s="315"/>
      <c r="J74" s="315"/>
      <c r="K74" s="315"/>
      <c r="L74" s="315"/>
      <c r="M74" s="315"/>
    </row>
    <row r="75" spans="1:13" ht="12">
      <c r="A75" s="315"/>
      <c r="B75" s="315"/>
      <c r="C75" s="315"/>
      <c r="D75" s="315"/>
      <c r="E75" s="315"/>
      <c r="F75" s="315"/>
      <c r="G75" s="315"/>
      <c r="H75" s="315"/>
      <c r="I75" s="315"/>
      <c r="J75" s="315"/>
      <c r="K75" s="315"/>
      <c r="L75" s="315"/>
      <c r="M75" s="315"/>
    </row>
    <row r="76" spans="1:13" ht="12">
      <c r="A76" s="315"/>
      <c r="B76" s="315"/>
      <c r="C76" s="315"/>
      <c r="D76" s="315"/>
      <c r="E76" s="315"/>
      <c r="F76" s="315"/>
      <c r="G76" s="315"/>
      <c r="H76" s="315"/>
      <c r="I76" s="315"/>
      <c r="J76" s="315"/>
      <c r="K76" s="315"/>
      <c r="L76" s="315"/>
      <c r="M76" s="315"/>
    </row>
    <row r="77" spans="1:13" ht="12">
      <c r="A77" s="315"/>
      <c r="B77" s="315"/>
      <c r="C77" s="315"/>
      <c r="D77" s="315"/>
      <c r="E77" s="315"/>
      <c r="F77" s="315"/>
      <c r="G77" s="315"/>
      <c r="H77" s="315"/>
      <c r="I77" s="315"/>
      <c r="J77" s="315"/>
      <c r="K77" s="315"/>
      <c r="L77" s="315"/>
      <c r="M77" s="315"/>
    </row>
    <row r="78" spans="1:13" ht="12">
      <c r="A78" s="315"/>
      <c r="B78" s="315"/>
      <c r="C78" s="315"/>
      <c r="D78" s="315"/>
      <c r="E78" s="315"/>
      <c r="F78" s="315"/>
      <c r="G78" s="315"/>
      <c r="H78" s="315"/>
      <c r="I78" s="315"/>
      <c r="J78" s="315"/>
      <c r="K78" s="315"/>
      <c r="L78" s="315"/>
      <c r="M78" s="315"/>
    </row>
    <row r="79" spans="1:13" ht="12">
      <c r="A79" s="315"/>
      <c r="B79" s="315"/>
      <c r="C79" s="315"/>
      <c r="D79" s="315"/>
      <c r="E79" s="315"/>
      <c r="F79" s="315"/>
      <c r="G79" s="315"/>
      <c r="H79" s="315"/>
      <c r="I79" s="315"/>
      <c r="J79" s="315"/>
      <c r="K79" s="315"/>
      <c r="L79" s="315"/>
      <c r="M79" s="315"/>
    </row>
    <row r="80" spans="1:13" ht="12">
      <c r="A80" s="315"/>
      <c r="B80" s="315"/>
      <c r="C80" s="315"/>
      <c r="D80" s="315"/>
      <c r="E80" s="315"/>
      <c r="F80" s="315"/>
      <c r="G80" s="315"/>
      <c r="H80" s="315"/>
      <c r="I80" s="315"/>
      <c r="J80" s="315"/>
      <c r="K80" s="315"/>
      <c r="L80" s="315"/>
      <c r="M80" s="315"/>
    </row>
    <row r="81" spans="1:13" ht="12">
      <c r="A81" s="315"/>
      <c r="B81" s="315"/>
      <c r="C81" s="315"/>
      <c r="D81" s="315"/>
      <c r="E81" s="315"/>
      <c r="F81" s="315"/>
      <c r="G81" s="315"/>
      <c r="H81" s="315"/>
      <c r="I81" s="315"/>
      <c r="J81" s="315"/>
      <c r="K81" s="315"/>
      <c r="L81" s="315"/>
      <c r="M81" s="315"/>
    </row>
    <row r="82" spans="1:13" ht="12">
      <c r="A82" s="315"/>
      <c r="B82" s="315"/>
      <c r="C82" s="315"/>
      <c r="D82" s="315"/>
      <c r="E82" s="315"/>
      <c r="F82" s="315"/>
      <c r="G82" s="315"/>
      <c r="H82" s="315"/>
      <c r="I82" s="315"/>
      <c r="J82" s="315"/>
      <c r="K82" s="315"/>
      <c r="L82" s="315"/>
      <c r="M82" s="315"/>
    </row>
    <row r="83" spans="1:13" ht="12">
      <c r="A83" s="315"/>
      <c r="B83" s="315"/>
      <c r="C83" s="315"/>
      <c r="D83" s="315"/>
      <c r="E83" s="315"/>
      <c r="F83" s="315"/>
      <c r="G83" s="315"/>
      <c r="H83" s="315"/>
      <c r="I83" s="315"/>
      <c r="J83" s="315"/>
      <c r="K83" s="315"/>
      <c r="L83" s="315"/>
      <c r="M83" s="315"/>
    </row>
    <row r="84" spans="1:13" ht="12">
      <c r="A84" s="315"/>
      <c r="B84" s="315"/>
      <c r="C84" s="315"/>
      <c r="D84" s="315"/>
      <c r="E84" s="315"/>
      <c r="F84" s="315"/>
      <c r="G84" s="315"/>
      <c r="H84" s="315"/>
      <c r="I84" s="315"/>
      <c r="J84" s="315"/>
      <c r="K84" s="315"/>
      <c r="L84" s="315"/>
      <c r="M84" s="315"/>
    </row>
    <row r="85" spans="1:13" ht="12">
      <c r="A85" s="315"/>
      <c r="B85" s="315"/>
      <c r="C85" s="315"/>
      <c r="D85" s="315"/>
      <c r="E85" s="315"/>
      <c r="F85" s="315"/>
      <c r="G85" s="315"/>
      <c r="H85" s="315"/>
      <c r="I85" s="315"/>
      <c r="J85" s="315"/>
      <c r="K85" s="315"/>
      <c r="L85" s="315"/>
      <c r="M85" s="315"/>
    </row>
    <row r="86" spans="1:13" ht="12">
      <c r="A86" s="315"/>
      <c r="B86" s="315"/>
      <c r="C86" s="315"/>
      <c r="D86" s="315"/>
      <c r="E86" s="315"/>
      <c r="F86" s="315"/>
      <c r="G86" s="315"/>
      <c r="H86" s="315"/>
      <c r="I86" s="315"/>
      <c r="J86" s="315"/>
      <c r="K86" s="315"/>
      <c r="L86" s="315"/>
      <c r="M86" s="315"/>
    </row>
    <row r="87" spans="1:13" ht="12">
      <c r="A87" s="315"/>
      <c r="B87" s="315"/>
      <c r="C87" s="315"/>
      <c r="D87" s="315"/>
      <c r="E87" s="315"/>
      <c r="F87" s="315"/>
      <c r="G87" s="315"/>
      <c r="H87" s="315"/>
      <c r="I87" s="315"/>
      <c r="J87" s="315"/>
      <c r="K87" s="315"/>
      <c r="L87" s="315"/>
      <c r="M87" s="315"/>
    </row>
    <row r="88" spans="1:13" ht="12">
      <c r="A88" s="315"/>
      <c r="B88" s="315"/>
      <c r="C88" s="315"/>
      <c r="D88" s="315"/>
      <c r="E88" s="315"/>
      <c r="F88" s="315"/>
      <c r="G88" s="315"/>
      <c r="H88" s="315"/>
      <c r="I88" s="315"/>
      <c r="J88" s="315"/>
      <c r="K88" s="315"/>
      <c r="L88" s="315"/>
      <c r="M88" s="315"/>
    </row>
    <row r="89" spans="1:13" ht="12">
      <c r="A89" s="315"/>
      <c r="B89" s="315"/>
      <c r="C89" s="315"/>
      <c r="D89" s="315"/>
      <c r="E89" s="315"/>
      <c r="F89" s="315"/>
      <c r="G89" s="315"/>
      <c r="H89" s="315"/>
      <c r="I89" s="315"/>
      <c r="J89" s="315"/>
      <c r="K89" s="315"/>
      <c r="L89" s="315"/>
      <c r="M89" s="315"/>
    </row>
    <row r="90" spans="1:13" ht="12">
      <c r="A90" s="315"/>
      <c r="B90" s="315"/>
      <c r="C90" s="315"/>
      <c r="D90" s="315"/>
      <c r="E90" s="315"/>
      <c r="F90" s="315"/>
      <c r="G90" s="315"/>
      <c r="H90" s="315"/>
      <c r="I90" s="315"/>
      <c r="J90" s="315"/>
      <c r="K90" s="315"/>
      <c r="L90" s="315"/>
      <c r="M90" s="315"/>
    </row>
    <row r="91" spans="1:13" ht="12">
      <c r="A91" s="315"/>
      <c r="B91" s="315"/>
      <c r="C91" s="315"/>
      <c r="D91" s="315"/>
      <c r="E91" s="315"/>
      <c r="F91" s="315"/>
      <c r="G91" s="315"/>
      <c r="H91" s="315"/>
      <c r="I91" s="315"/>
      <c r="J91" s="315"/>
      <c r="K91" s="315"/>
      <c r="L91" s="315"/>
      <c r="M91" s="315"/>
    </row>
    <row r="92" spans="1:13" ht="12">
      <c r="A92" s="315"/>
      <c r="B92" s="315"/>
      <c r="C92" s="315"/>
      <c r="D92" s="315"/>
      <c r="E92" s="315"/>
      <c r="F92" s="315"/>
      <c r="G92" s="315"/>
      <c r="H92" s="315"/>
      <c r="I92" s="315"/>
      <c r="J92" s="315"/>
      <c r="K92" s="315"/>
      <c r="L92" s="315"/>
      <c r="M92" s="315"/>
    </row>
    <row r="93" spans="1:13" ht="12">
      <c r="A93" s="315"/>
      <c r="B93" s="315"/>
      <c r="C93" s="315"/>
      <c r="D93" s="315"/>
      <c r="E93" s="315"/>
      <c r="F93" s="315"/>
      <c r="G93" s="315"/>
      <c r="H93" s="315"/>
      <c r="I93" s="315"/>
      <c r="J93" s="315"/>
      <c r="K93" s="315"/>
      <c r="L93" s="315"/>
      <c r="M93" s="315"/>
    </row>
    <row r="94" spans="1:13" ht="12">
      <c r="A94" s="315"/>
      <c r="B94" s="315"/>
      <c r="C94" s="315"/>
      <c r="D94" s="315"/>
      <c r="E94" s="315"/>
      <c r="F94" s="315"/>
      <c r="G94" s="315"/>
      <c r="H94" s="315"/>
      <c r="I94" s="315"/>
      <c r="J94" s="315"/>
      <c r="K94" s="315"/>
      <c r="L94" s="315"/>
      <c r="M94" s="315"/>
    </row>
    <row r="95" spans="1:13" ht="12">
      <c r="A95" s="315"/>
      <c r="B95" s="315"/>
      <c r="C95" s="315"/>
      <c r="D95" s="315"/>
      <c r="E95" s="315"/>
      <c r="F95" s="315"/>
      <c r="G95" s="315"/>
      <c r="H95" s="315"/>
      <c r="I95" s="315"/>
      <c r="J95" s="315"/>
      <c r="K95" s="315"/>
      <c r="L95" s="315"/>
      <c r="M95" s="315"/>
    </row>
    <row r="96" spans="1:13" ht="12">
      <c r="A96" s="315"/>
      <c r="B96" s="315"/>
      <c r="C96" s="315"/>
      <c r="D96" s="315"/>
      <c r="E96" s="315"/>
      <c r="F96" s="315"/>
      <c r="G96" s="315"/>
      <c r="H96" s="315"/>
      <c r="I96" s="315"/>
      <c r="J96" s="315"/>
      <c r="K96" s="315"/>
      <c r="L96" s="315"/>
      <c r="M96" s="315"/>
    </row>
    <row r="97" spans="1:13" ht="12">
      <c r="A97" s="315"/>
      <c r="B97" s="315"/>
      <c r="C97" s="315"/>
      <c r="D97" s="315"/>
      <c r="E97" s="315"/>
      <c r="F97" s="315"/>
      <c r="G97" s="315"/>
      <c r="H97" s="315"/>
      <c r="I97" s="315"/>
      <c r="J97" s="315"/>
      <c r="K97" s="315"/>
      <c r="L97" s="315"/>
      <c r="M97" s="315"/>
    </row>
    <row r="98" spans="1:13" ht="12">
      <c r="A98" s="315"/>
      <c r="B98" s="315"/>
      <c r="C98" s="315"/>
      <c r="D98" s="315"/>
      <c r="E98" s="315"/>
      <c r="F98" s="315"/>
      <c r="G98" s="315"/>
      <c r="H98" s="315"/>
      <c r="I98" s="315"/>
      <c r="J98" s="315"/>
      <c r="K98" s="315"/>
      <c r="L98" s="315"/>
      <c r="M98" s="315"/>
    </row>
    <row r="99" spans="1:13" ht="12">
      <c r="A99" s="315"/>
      <c r="B99" s="315"/>
      <c r="C99" s="315"/>
      <c r="D99" s="315"/>
      <c r="E99" s="315"/>
      <c r="F99" s="315"/>
      <c r="G99" s="315"/>
      <c r="H99" s="315"/>
      <c r="I99" s="315"/>
      <c r="J99" s="315"/>
      <c r="K99" s="315"/>
      <c r="L99" s="315"/>
      <c r="M99" s="315"/>
    </row>
    <row r="100" spans="1:13" ht="12">
      <c r="A100" s="315"/>
      <c r="B100" s="315"/>
      <c r="C100" s="315"/>
      <c r="D100" s="315"/>
      <c r="E100" s="315"/>
      <c r="F100" s="315"/>
      <c r="G100" s="315"/>
      <c r="H100" s="315"/>
      <c r="I100" s="315"/>
      <c r="J100" s="315"/>
      <c r="K100" s="315"/>
      <c r="L100" s="315"/>
      <c r="M100" s="315"/>
    </row>
    <row r="101" spans="1:13" ht="12">
      <c r="A101" s="315"/>
      <c r="B101" s="315"/>
      <c r="C101" s="315"/>
      <c r="D101" s="315"/>
      <c r="E101" s="315"/>
      <c r="F101" s="315"/>
      <c r="G101" s="315"/>
      <c r="H101" s="315"/>
      <c r="I101" s="315"/>
      <c r="J101" s="315"/>
      <c r="K101" s="315"/>
      <c r="L101" s="315"/>
      <c r="M101" s="315"/>
    </row>
    <row r="102" spans="1:13" ht="12">
      <c r="A102" s="315"/>
      <c r="B102" s="315"/>
      <c r="C102" s="315"/>
      <c r="D102" s="315"/>
      <c r="E102" s="315"/>
      <c r="F102" s="315"/>
      <c r="G102" s="315"/>
      <c r="H102" s="315"/>
      <c r="I102" s="315"/>
      <c r="J102" s="315"/>
      <c r="K102" s="315"/>
      <c r="L102" s="315"/>
      <c r="M102" s="315"/>
    </row>
    <row r="103" spans="1:13" ht="12">
      <c r="A103" s="315"/>
      <c r="B103" s="315"/>
      <c r="C103" s="315"/>
      <c r="D103" s="315"/>
      <c r="E103" s="315"/>
      <c r="F103" s="315"/>
      <c r="G103" s="315"/>
      <c r="H103" s="315"/>
      <c r="I103" s="315"/>
      <c r="J103" s="315"/>
      <c r="K103" s="315"/>
      <c r="L103" s="315"/>
      <c r="M103" s="315"/>
    </row>
    <row r="104" spans="1:13" ht="12">
      <c r="A104" s="315"/>
      <c r="B104" s="315"/>
      <c r="C104" s="315"/>
      <c r="D104" s="315"/>
      <c r="E104" s="315"/>
      <c r="F104" s="315"/>
      <c r="G104" s="315"/>
      <c r="H104" s="315"/>
      <c r="I104" s="315"/>
      <c r="J104" s="315"/>
      <c r="K104" s="315"/>
      <c r="L104" s="315"/>
      <c r="M104" s="315"/>
    </row>
    <row r="105" spans="1:13" ht="12">
      <c r="A105" s="315"/>
      <c r="B105" s="315"/>
      <c r="C105" s="315"/>
      <c r="D105" s="315"/>
      <c r="E105" s="315"/>
      <c r="F105" s="315"/>
      <c r="G105" s="315"/>
      <c r="H105" s="315"/>
      <c r="I105" s="315"/>
      <c r="J105" s="315"/>
      <c r="K105" s="315"/>
      <c r="L105" s="315"/>
      <c r="M105" s="315"/>
    </row>
    <row r="106" spans="1:13" ht="12">
      <c r="A106" s="315"/>
      <c r="B106" s="315"/>
      <c r="C106" s="315"/>
      <c r="D106" s="315"/>
      <c r="E106" s="315"/>
      <c r="F106" s="315"/>
      <c r="G106" s="315"/>
      <c r="H106" s="315"/>
      <c r="I106" s="315"/>
      <c r="J106" s="315"/>
      <c r="K106" s="315"/>
      <c r="L106" s="315"/>
      <c r="M106" s="315"/>
    </row>
    <row r="107" spans="1:13" ht="12">
      <c r="A107" s="315"/>
      <c r="B107" s="315"/>
      <c r="C107" s="315"/>
      <c r="D107" s="315"/>
      <c r="E107" s="315"/>
      <c r="F107" s="315"/>
      <c r="G107" s="315"/>
      <c r="H107" s="315"/>
      <c r="I107" s="315"/>
      <c r="J107" s="315"/>
      <c r="K107" s="315"/>
      <c r="L107" s="315"/>
      <c r="M107" s="315"/>
    </row>
    <row r="108" spans="1:13" ht="12">
      <c r="A108" s="315"/>
      <c r="B108" s="315"/>
      <c r="C108" s="315"/>
      <c r="D108" s="315"/>
      <c r="E108" s="315"/>
      <c r="F108" s="315"/>
      <c r="G108" s="315"/>
      <c r="H108" s="315"/>
      <c r="I108" s="315"/>
      <c r="J108" s="315"/>
      <c r="K108" s="315"/>
      <c r="L108" s="315"/>
      <c r="M108" s="315"/>
    </row>
    <row r="109" spans="1:13" ht="12">
      <c r="A109" s="315"/>
      <c r="B109" s="315"/>
      <c r="C109" s="315"/>
      <c r="D109" s="315"/>
      <c r="E109" s="315"/>
      <c r="F109" s="315"/>
      <c r="G109" s="315"/>
      <c r="H109" s="315"/>
      <c r="I109" s="315"/>
      <c r="J109" s="315"/>
      <c r="K109" s="315"/>
      <c r="L109" s="315"/>
      <c r="M109" s="315"/>
    </row>
    <row r="110" spans="1:13" ht="12">
      <c r="A110" s="315"/>
      <c r="B110" s="315"/>
      <c r="C110" s="315"/>
      <c r="D110" s="315"/>
      <c r="E110" s="315"/>
      <c r="F110" s="315"/>
      <c r="G110" s="315"/>
      <c r="H110" s="315"/>
      <c r="I110" s="315"/>
      <c r="J110" s="315"/>
      <c r="K110" s="315"/>
      <c r="L110" s="315"/>
      <c r="M110" s="315"/>
    </row>
    <row r="111" spans="1:13" ht="12">
      <c r="A111" s="315"/>
      <c r="B111" s="315"/>
      <c r="C111" s="315"/>
      <c r="D111" s="315"/>
      <c r="E111" s="315"/>
      <c r="F111" s="315"/>
      <c r="G111" s="315"/>
      <c r="H111" s="315"/>
      <c r="I111" s="315"/>
      <c r="J111" s="315"/>
      <c r="K111" s="315"/>
      <c r="L111" s="315"/>
      <c r="M111" s="315"/>
    </row>
    <row r="112" spans="1:13" ht="12">
      <c r="A112" s="315"/>
      <c r="B112" s="315"/>
      <c r="C112" s="315"/>
      <c r="D112" s="315"/>
      <c r="E112" s="315"/>
      <c r="F112" s="315"/>
      <c r="G112" s="315"/>
      <c r="H112" s="315"/>
      <c r="I112" s="315"/>
      <c r="J112" s="315"/>
      <c r="K112" s="315"/>
      <c r="L112" s="315"/>
      <c r="M112" s="315"/>
    </row>
    <row r="113" spans="1:13" ht="12">
      <c r="A113" s="315"/>
      <c r="B113" s="315"/>
      <c r="C113" s="315"/>
      <c r="D113" s="315"/>
      <c r="E113" s="315"/>
      <c r="F113" s="315"/>
      <c r="G113" s="315"/>
      <c r="H113" s="315"/>
      <c r="I113" s="315"/>
      <c r="J113" s="315"/>
      <c r="K113" s="315"/>
      <c r="L113" s="315"/>
      <c r="M113" s="315"/>
    </row>
    <row r="114" spans="1:13" ht="12">
      <c r="A114" s="315"/>
      <c r="B114" s="315"/>
      <c r="C114" s="315"/>
      <c r="D114" s="315"/>
      <c r="E114" s="315"/>
      <c r="F114" s="315"/>
      <c r="G114" s="315"/>
      <c r="H114" s="315"/>
      <c r="I114" s="315"/>
      <c r="J114" s="315"/>
      <c r="K114" s="315"/>
      <c r="L114" s="315"/>
      <c r="M114" s="315"/>
    </row>
    <row r="115" spans="1:13" ht="12">
      <c r="A115" s="315"/>
      <c r="B115" s="315"/>
      <c r="C115" s="315"/>
      <c r="D115" s="315"/>
      <c r="E115" s="315"/>
      <c r="F115" s="315"/>
      <c r="G115" s="315"/>
      <c r="H115" s="315"/>
      <c r="I115" s="315"/>
      <c r="J115" s="315"/>
      <c r="K115" s="315"/>
      <c r="L115" s="315"/>
      <c r="M115" s="315"/>
    </row>
    <row r="116" spans="1:13" ht="12">
      <c r="A116" s="315"/>
      <c r="B116" s="315"/>
      <c r="C116" s="315"/>
      <c r="D116" s="315"/>
      <c r="E116" s="315"/>
      <c r="F116" s="315"/>
      <c r="G116" s="315"/>
      <c r="H116" s="315"/>
      <c r="I116" s="315"/>
      <c r="J116" s="315"/>
      <c r="K116" s="315"/>
      <c r="L116" s="315"/>
      <c r="M116" s="315"/>
    </row>
    <row r="117" spans="1:13" ht="12">
      <c r="A117" s="315"/>
      <c r="B117" s="315"/>
      <c r="C117" s="315"/>
      <c r="D117" s="315"/>
      <c r="E117" s="315"/>
      <c r="F117" s="315"/>
      <c r="G117" s="315"/>
      <c r="H117" s="315"/>
      <c r="I117" s="315"/>
      <c r="J117" s="315"/>
      <c r="K117" s="315"/>
      <c r="L117" s="315"/>
      <c r="M117" s="315"/>
    </row>
    <row r="118" spans="1:13" ht="12">
      <c r="A118" s="315"/>
      <c r="B118" s="315"/>
      <c r="C118" s="315"/>
      <c r="D118" s="315"/>
      <c r="E118" s="315"/>
      <c r="F118" s="315"/>
      <c r="G118" s="315"/>
      <c r="H118" s="315"/>
      <c r="I118" s="315"/>
      <c r="J118" s="315"/>
      <c r="K118" s="315"/>
      <c r="L118" s="315"/>
      <c r="M118" s="315"/>
    </row>
    <row r="119" spans="1:13" ht="12">
      <c r="A119" s="315"/>
      <c r="B119" s="315"/>
      <c r="C119" s="315"/>
      <c r="D119" s="315"/>
      <c r="E119" s="315"/>
      <c r="F119" s="315"/>
      <c r="G119" s="315"/>
      <c r="H119" s="315"/>
      <c r="I119" s="315"/>
      <c r="J119" s="315"/>
      <c r="K119" s="315"/>
      <c r="L119" s="315"/>
      <c r="M119" s="315"/>
    </row>
    <row r="120" spans="1:13" ht="12">
      <c r="A120" s="315"/>
      <c r="B120" s="315"/>
      <c r="C120" s="315"/>
      <c r="D120" s="315"/>
      <c r="E120" s="315"/>
      <c r="F120" s="315"/>
      <c r="G120" s="315"/>
      <c r="H120" s="315"/>
      <c r="I120" s="315"/>
      <c r="J120" s="315"/>
      <c r="K120" s="315"/>
      <c r="L120" s="315"/>
      <c r="M120" s="315"/>
    </row>
    <row r="121" spans="1:13" ht="12">
      <c r="A121" s="315"/>
      <c r="B121" s="315"/>
      <c r="C121" s="315"/>
      <c r="D121" s="315"/>
      <c r="E121" s="315"/>
      <c r="F121" s="315"/>
      <c r="G121" s="315"/>
      <c r="H121" s="315"/>
      <c r="I121" s="315"/>
      <c r="J121" s="315"/>
      <c r="K121" s="315"/>
      <c r="L121" s="315"/>
      <c r="M121" s="315"/>
    </row>
    <row r="122" spans="1:13" ht="12">
      <c r="A122" s="315"/>
      <c r="B122" s="315"/>
      <c r="C122" s="315"/>
      <c r="D122" s="315"/>
      <c r="E122" s="315"/>
      <c r="F122" s="315"/>
      <c r="G122" s="315"/>
      <c r="H122" s="315"/>
      <c r="I122" s="315"/>
      <c r="J122" s="315"/>
      <c r="K122" s="315"/>
      <c r="L122" s="315"/>
      <c r="M122" s="315"/>
    </row>
    <row r="123" spans="1:13" ht="12">
      <c r="A123" s="315"/>
      <c r="B123" s="315"/>
      <c r="C123" s="315"/>
      <c r="D123" s="315"/>
      <c r="E123" s="315"/>
      <c r="F123" s="315"/>
      <c r="G123" s="315"/>
      <c r="H123" s="315"/>
      <c r="I123" s="315"/>
      <c r="J123" s="315"/>
      <c r="K123" s="315"/>
      <c r="L123" s="315"/>
      <c r="M123" s="315"/>
    </row>
    <row r="124" spans="1:13" ht="12">
      <c r="A124" s="315"/>
      <c r="B124" s="315"/>
      <c r="C124" s="315"/>
      <c r="D124" s="315"/>
      <c r="E124" s="315"/>
      <c r="F124" s="315"/>
      <c r="G124" s="315"/>
      <c r="H124" s="315"/>
      <c r="I124" s="315"/>
      <c r="J124" s="315"/>
      <c r="K124" s="315"/>
      <c r="L124" s="315"/>
      <c r="M124" s="315"/>
    </row>
    <row r="125" spans="1:13" ht="12">
      <c r="A125" s="315"/>
      <c r="B125" s="315"/>
      <c r="C125" s="315"/>
      <c r="D125" s="315"/>
      <c r="E125" s="315"/>
      <c r="F125" s="315"/>
      <c r="G125" s="315"/>
      <c r="H125" s="315"/>
      <c r="I125" s="315"/>
      <c r="J125" s="315"/>
      <c r="K125" s="315"/>
      <c r="L125" s="315"/>
      <c r="M125" s="315"/>
    </row>
    <row r="126" spans="1:13" ht="12">
      <c r="A126" s="315"/>
      <c r="B126" s="315"/>
      <c r="C126" s="315"/>
      <c r="D126" s="315"/>
      <c r="E126" s="315"/>
      <c r="F126" s="315"/>
      <c r="G126" s="315"/>
      <c r="H126" s="315"/>
      <c r="I126" s="315"/>
      <c r="J126" s="315"/>
      <c r="K126" s="315"/>
      <c r="L126" s="315"/>
      <c r="M126" s="315"/>
    </row>
    <row r="127" spans="1:13" ht="12">
      <c r="A127" s="315"/>
      <c r="B127" s="315"/>
      <c r="C127" s="315"/>
      <c r="D127" s="315"/>
      <c r="E127" s="315"/>
      <c r="F127" s="315"/>
      <c r="G127" s="315"/>
      <c r="H127" s="315"/>
      <c r="I127" s="315"/>
      <c r="J127" s="315"/>
      <c r="K127" s="315"/>
      <c r="L127" s="315"/>
      <c r="M127" s="315"/>
    </row>
    <row r="128" spans="1:13" ht="12">
      <c r="A128" s="315"/>
      <c r="B128" s="315"/>
      <c r="C128" s="315"/>
      <c r="D128" s="315"/>
      <c r="E128" s="315"/>
      <c r="F128" s="315"/>
      <c r="G128" s="315"/>
      <c r="H128" s="315"/>
      <c r="I128" s="315"/>
      <c r="J128" s="315"/>
      <c r="K128" s="315"/>
      <c r="L128" s="315"/>
      <c r="M128" s="315"/>
    </row>
    <row r="129" spans="1:13" ht="12">
      <c r="A129" s="315"/>
      <c r="B129" s="315"/>
      <c r="C129" s="315"/>
      <c r="D129" s="315"/>
      <c r="E129" s="315"/>
      <c r="F129" s="315"/>
      <c r="G129" s="315"/>
      <c r="H129" s="315"/>
      <c r="I129" s="315"/>
      <c r="J129" s="315"/>
      <c r="K129" s="315"/>
      <c r="L129" s="315"/>
      <c r="M129" s="315"/>
    </row>
    <row r="130" spans="1:13" ht="12">
      <c r="A130" s="315"/>
      <c r="B130" s="315"/>
      <c r="C130" s="315"/>
      <c r="D130" s="315"/>
      <c r="E130" s="315"/>
      <c r="F130" s="315"/>
      <c r="G130" s="315"/>
      <c r="H130" s="315"/>
      <c r="I130" s="315"/>
      <c r="J130" s="315"/>
      <c r="K130" s="315"/>
      <c r="L130" s="315"/>
      <c r="M130" s="315"/>
    </row>
    <row r="131" spans="1:13" ht="12">
      <c r="A131" s="315"/>
      <c r="B131" s="315"/>
      <c r="C131" s="315"/>
      <c r="D131" s="315"/>
      <c r="E131" s="315"/>
      <c r="F131" s="315"/>
      <c r="G131" s="315"/>
      <c r="H131" s="315"/>
      <c r="I131" s="315"/>
      <c r="J131" s="315"/>
      <c r="K131" s="315"/>
      <c r="L131" s="315"/>
      <c r="M131" s="315"/>
    </row>
    <row r="132" spans="1:13" ht="12">
      <c r="A132" s="315"/>
      <c r="B132" s="315"/>
      <c r="C132" s="315"/>
      <c r="D132" s="315"/>
      <c r="E132" s="315"/>
      <c r="F132" s="315"/>
      <c r="G132" s="315"/>
      <c r="H132" s="315"/>
      <c r="I132" s="315"/>
      <c r="J132" s="315"/>
      <c r="K132" s="315"/>
      <c r="L132" s="315"/>
      <c r="M132" s="315"/>
    </row>
    <row r="133" spans="1:13" ht="12">
      <c r="A133" s="315"/>
      <c r="B133" s="315"/>
      <c r="C133" s="315"/>
      <c r="D133" s="315"/>
      <c r="E133" s="315"/>
      <c r="F133" s="315"/>
      <c r="G133" s="315"/>
      <c r="H133" s="315"/>
      <c r="I133" s="315"/>
      <c r="J133" s="315"/>
      <c r="K133" s="315"/>
      <c r="L133" s="315"/>
      <c r="M133" s="315"/>
    </row>
    <row r="134" spans="1:13" ht="12">
      <c r="A134" s="315"/>
      <c r="B134" s="315"/>
      <c r="C134" s="315"/>
      <c r="D134" s="315"/>
      <c r="E134" s="315"/>
      <c r="F134" s="315"/>
      <c r="G134" s="315"/>
      <c r="H134" s="315"/>
      <c r="I134" s="315"/>
      <c r="J134" s="315"/>
      <c r="K134" s="315"/>
      <c r="L134" s="315"/>
      <c r="M134" s="315"/>
    </row>
    <row r="135" spans="1:13" ht="12">
      <c r="A135" s="315"/>
      <c r="B135" s="315"/>
      <c r="C135" s="315"/>
      <c r="D135" s="315"/>
      <c r="E135" s="315"/>
      <c r="F135" s="315"/>
      <c r="G135" s="315"/>
      <c r="H135" s="315"/>
      <c r="I135" s="315"/>
      <c r="J135" s="315"/>
      <c r="K135" s="315"/>
      <c r="L135" s="315"/>
      <c r="M135" s="315"/>
    </row>
    <row r="136" spans="1:13" ht="12">
      <c r="A136" s="315"/>
      <c r="B136" s="315"/>
      <c r="C136" s="315"/>
      <c r="D136" s="315"/>
      <c r="E136" s="315"/>
      <c r="F136" s="315"/>
      <c r="G136" s="315"/>
      <c r="H136" s="315"/>
      <c r="I136" s="315"/>
      <c r="J136" s="315"/>
      <c r="K136" s="315"/>
      <c r="L136" s="315"/>
      <c r="M136" s="315"/>
    </row>
    <row r="137" spans="1:13" ht="12">
      <c r="A137" s="315"/>
      <c r="B137" s="315"/>
      <c r="C137" s="315"/>
      <c r="D137" s="315"/>
      <c r="E137" s="315"/>
      <c r="F137" s="315"/>
      <c r="G137" s="315"/>
      <c r="H137" s="315"/>
      <c r="I137" s="315"/>
      <c r="J137" s="315"/>
      <c r="K137" s="315"/>
      <c r="L137" s="315"/>
      <c r="M137" s="315"/>
    </row>
  </sheetData>
  <sheetProtection/>
  <mergeCells count="12">
    <mergeCell ref="H4:H5"/>
    <mergeCell ref="I4:I5"/>
    <mergeCell ref="J4:J5"/>
    <mergeCell ref="K4:K5"/>
    <mergeCell ref="A2:K2"/>
    <mergeCell ref="A3:A5"/>
    <mergeCell ref="F3:G3"/>
    <mergeCell ref="B4:B5"/>
    <mergeCell ref="C4:C5"/>
    <mergeCell ref="D4:D5"/>
    <mergeCell ref="E4:E5"/>
    <mergeCell ref="F4:G4"/>
  </mergeCells>
  <printOptions/>
  <pageMargins left="0.22013888888888888" right="0.1798611111111111" top="1" bottom="1" header="0.5118055555555555" footer="0.5"/>
  <pageSetup firstPageNumber="23" useFirstPageNumber="1" fitToHeight="1" fitToWidth="1" horizontalDpi="300" verticalDpi="300" orientation="landscape" paperSize="9"/>
  <headerFooter alignWithMargins="0"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4.75390625" style="251" customWidth="1"/>
    <col min="2" max="2" width="19.125" style="251" customWidth="1"/>
    <col min="3" max="3" width="16.75390625" style="251" customWidth="1"/>
    <col min="4" max="4" width="26.125" style="251" customWidth="1"/>
    <col min="5" max="5" width="27.375" style="251" customWidth="1"/>
    <col min="6" max="16384" width="9.125" style="251" customWidth="1"/>
  </cols>
  <sheetData>
    <row r="1" ht="12">
      <c r="A1" s="250" t="s">
        <v>811</v>
      </c>
    </row>
    <row r="2" spans="1:5" ht="12">
      <c r="A2" s="400" t="s">
        <v>812</v>
      </c>
      <c r="B2" s="400"/>
      <c r="C2" s="400"/>
      <c r="D2" s="400"/>
      <c r="E2" s="400"/>
    </row>
    <row r="3" spans="1:5" ht="12">
      <c r="A3" s="352" t="s">
        <v>813</v>
      </c>
      <c r="B3" s="324" t="s">
        <v>814</v>
      </c>
      <c r="C3" s="252" t="s">
        <v>815</v>
      </c>
      <c r="D3" s="252" t="s">
        <v>816</v>
      </c>
      <c r="E3" s="308" t="s">
        <v>817</v>
      </c>
    </row>
    <row r="4" spans="1:5" ht="12">
      <c r="A4" s="353"/>
      <c r="B4" s="354"/>
      <c r="C4" s="354"/>
      <c r="D4" s="355"/>
      <c r="E4" s="356"/>
    </row>
    <row r="5" spans="1:5" ht="12">
      <c r="A5" s="353"/>
      <c r="B5" s="354"/>
      <c r="C5" s="354"/>
      <c r="D5" s="355"/>
      <c r="E5" s="356"/>
    </row>
    <row r="6" spans="1:5" ht="12">
      <c r="A6" s="341"/>
      <c r="B6" s="320"/>
      <c r="C6" s="320"/>
      <c r="D6" s="320"/>
      <c r="E6" s="321"/>
    </row>
    <row r="7" spans="1:5" ht="12">
      <c r="A7" s="315"/>
      <c r="B7" s="315"/>
      <c r="C7" s="315"/>
      <c r="D7" s="315"/>
      <c r="E7" s="315"/>
    </row>
    <row r="8" spans="1:5" ht="12">
      <c r="A8" s="315"/>
      <c r="B8" s="315"/>
      <c r="C8" s="315"/>
      <c r="D8" s="315"/>
      <c r="E8" s="315"/>
    </row>
    <row r="9" spans="1:5" ht="12">
      <c r="A9" s="315"/>
      <c r="B9" s="315"/>
      <c r="C9" s="315"/>
      <c r="D9" s="315"/>
      <c r="E9" s="315"/>
    </row>
    <row r="10" ht="12">
      <c r="A10" s="250" t="s">
        <v>818</v>
      </c>
    </row>
    <row r="11" spans="1:5" ht="12">
      <c r="A11" s="400" t="s">
        <v>819</v>
      </c>
      <c r="B11" s="400"/>
      <c r="C11" s="400"/>
      <c r="D11" s="400"/>
      <c r="E11" s="400"/>
    </row>
    <row r="12" spans="1:5" ht="12">
      <c r="A12" s="423" t="s">
        <v>820</v>
      </c>
      <c r="B12" s="423"/>
      <c r="C12" s="252" t="s">
        <v>813</v>
      </c>
      <c r="D12" s="252" t="s">
        <v>821</v>
      </c>
      <c r="E12" s="308" t="s">
        <v>815</v>
      </c>
    </row>
    <row r="13" spans="1:5" ht="12">
      <c r="A13" s="424"/>
      <c r="B13" s="424"/>
      <c r="C13" s="357"/>
      <c r="D13" s="358"/>
      <c r="E13" s="359"/>
    </row>
    <row r="14" spans="1:5" ht="12">
      <c r="A14" s="424"/>
      <c r="B14" s="424"/>
      <c r="C14" s="357"/>
      <c r="D14" s="358"/>
      <c r="E14" s="359"/>
    </row>
    <row r="15" spans="1:5" ht="12">
      <c r="A15" s="425"/>
      <c r="B15" s="425"/>
      <c r="C15" s="360"/>
      <c r="D15" s="320"/>
      <c r="E15" s="321"/>
    </row>
    <row r="16" spans="1:5" ht="12">
      <c r="A16" s="422"/>
      <c r="B16" s="422"/>
      <c r="C16" s="361"/>
      <c r="D16" s="362"/>
      <c r="E16" s="362"/>
    </row>
    <row r="17" spans="1:5" ht="12">
      <c r="A17" s="422"/>
      <c r="B17" s="422"/>
      <c r="C17" s="361"/>
      <c r="D17" s="362"/>
      <c r="E17" s="362"/>
    </row>
    <row r="18" spans="1:5" ht="12">
      <c r="A18" s="315"/>
      <c r="B18" s="315"/>
      <c r="C18" s="315"/>
      <c r="D18" s="315"/>
      <c r="E18" s="315"/>
    </row>
    <row r="19" spans="1:5" ht="12">
      <c r="A19" s="315"/>
      <c r="B19" s="315"/>
      <c r="C19" s="315"/>
      <c r="D19" s="315"/>
      <c r="E19" s="315"/>
    </row>
    <row r="20" spans="1:5" ht="12">
      <c r="A20" s="315"/>
      <c r="B20" s="315"/>
      <c r="C20" s="315"/>
      <c r="D20" s="315"/>
      <c r="E20" s="315"/>
    </row>
    <row r="21" spans="1:5" ht="12">
      <c r="A21" s="315"/>
      <c r="B21" s="315"/>
      <c r="C21" s="315"/>
      <c r="D21" s="315"/>
      <c r="E21" s="315"/>
    </row>
    <row r="22" spans="1:5" ht="12">
      <c r="A22" s="315"/>
      <c r="B22" s="315"/>
      <c r="C22" s="315"/>
      <c r="D22" s="315"/>
      <c r="E22" s="315"/>
    </row>
    <row r="23" spans="1:5" ht="12">
      <c r="A23" s="315"/>
      <c r="B23" s="315"/>
      <c r="C23" s="315"/>
      <c r="D23" s="315"/>
      <c r="E23" s="315"/>
    </row>
    <row r="24" spans="1:5" ht="12">
      <c r="A24" s="315"/>
      <c r="B24" s="315"/>
      <c r="C24" s="315"/>
      <c r="D24" s="315"/>
      <c r="E24" s="315"/>
    </row>
  </sheetData>
  <sheetProtection/>
  <mergeCells count="8">
    <mergeCell ref="A16:B16"/>
    <mergeCell ref="A17:B17"/>
    <mergeCell ref="A2:E2"/>
    <mergeCell ref="A11:E11"/>
    <mergeCell ref="A12:B12"/>
    <mergeCell ref="A13:B13"/>
    <mergeCell ref="A14:B14"/>
    <mergeCell ref="A15:B15"/>
  </mergeCells>
  <printOptions/>
  <pageMargins left="0.75" right="0.75" top="1" bottom="1" header="0.5118055555555555" footer="0.5"/>
  <pageSetup firstPageNumber="37" useFirstPageNumber="1" horizontalDpi="300" verticalDpi="300" orientation="landscape" paperSize="9"/>
  <headerFooter alignWithMargins="0"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8.875" style="251" customWidth="1"/>
    <col min="2" max="2" width="14.75390625" style="251" customWidth="1"/>
    <col min="3" max="3" width="17.00390625" style="251" customWidth="1"/>
    <col min="4" max="4" width="13.25390625" style="251" customWidth="1"/>
    <col min="5" max="5" width="16.625" style="251" customWidth="1"/>
    <col min="6" max="6" width="14.75390625" style="251" customWidth="1"/>
    <col min="7" max="7" width="15.25390625" style="251" customWidth="1"/>
    <col min="8" max="8" width="14.75390625" style="251" customWidth="1"/>
    <col min="9" max="9" width="13.625" style="251" customWidth="1"/>
    <col min="10" max="10" width="12.625" style="251" customWidth="1"/>
    <col min="11" max="11" width="17.625" style="251" customWidth="1"/>
    <col min="12" max="12" width="16.125" style="251" customWidth="1"/>
    <col min="13" max="16384" width="9.125" style="251" customWidth="1"/>
  </cols>
  <sheetData>
    <row r="1" ht="12">
      <c r="A1" s="250" t="s">
        <v>822</v>
      </c>
    </row>
    <row r="2" spans="1:12" ht="12">
      <c r="A2" s="400" t="s">
        <v>823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</row>
    <row r="3" spans="1:12" s="309" customFormat="1" ht="28.5" customHeight="1">
      <c r="A3" s="430" t="s">
        <v>824</v>
      </c>
      <c r="B3" s="430"/>
      <c r="C3" s="404" t="s">
        <v>825</v>
      </c>
      <c r="D3" s="404"/>
      <c r="E3" s="416" t="s">
        <v>826</v>
      </c>
      <c r="F3" s="416"/>
      <c r="G3" s="404" t="s">
        <v>827</v>
      </c>
      <c r="H3" s="404"/>
      <c r="I3" s="404" t="s">
        <v>828</v>
      </c>
      <c r="J3" s="404" t="s">
        <v>829</v>
      </c>
      <c r="K3" s="404" t="s">
        <v>830</v>
      </c>
      <c r="L3" s="412" t="s">
        <v>831</v>
      </c>
    </row>
    <row r="4" spans="1:12" s="309" customFormat="1" ht="12">
      <c r="A4" s="430"/>
      <c r="B4" s="430"/>
      <c r="C4" s="404"/>
      <c r="D4" s="404"/>
      <c r="E4" s="252" t="s">
        <v>832</v>
      </c>
      <c r="F4" s="252" t="s">
        <v>833</v>
      </c>
      <c r="G4" s="252" t="s">
        <v>832</v>
      </c>
      <c r="H4" s="252" t="s">
        <v>833</v>
      </c>
      <c r="I4" s="404"/>
      <c r="J4" s="404"/>
      <c r="K4" s="404"/>
      <c r="L4" s="412"/>
    </row>
    <row r="5" spans="1:14" ht="12">
      <c r="A5" s="428"/>
      <c r="B5" s="428"/>
      <c r="C5" s="429"/>
      <c r="D5" s="429"/>
      <c r="E5" s="332"/>
      <c r="F5" s="358"/>
      <c r="G5" s="332"/>
      <c r="H5" s="358"/>
      <c r="I5" s="358"/>
      <c r="J5" s="358"/>
      <c r="K5" s="358"/>
      <c r="L5" s="359"/>
      <c r="M5" s="315"/>
      <c r="N5" s="315"/>
    </row>
    <row r="6" spans="1:14" ht="12">
      <c r="A6" s="428"/>
      <c r="B6" s="428"/>
      <c r="C6" s="429"/>
      <c r="D6" s="429"/>
      <c r="E6" s="332"/>
      <c r="F6" s="358"/>
      <c r="G6" s="332"/>
      <c r="H6" s="358"/>
      <c r="I6" s="358"/>
      <c r="J6" s="358"/>
      <c r="K6" s="358"/>
      <c r="L6" s="359"/>
      <c r="M6" s="315"/>
      <c r="N6" s="315"/>
    </row>
    <row r="7" spans="1:14" ht="12">
      <c r="A7" s="428"/>
      <c r="B7" s="428"/>
      <c r="C7" s="429"/>
      <c r="D7" s="429"/>
      <c r="E7" s="332"/>
      <c r="F7" s="358"/>
      <c r="G7" s="332"/>
      <c r="H7" s="358"/>
      <c r="I7" s="358"/>
      <c r="J7" s="358"/>
      <c r="K7" s="358"/>
      <c r="L7" s="359"/>
      <c r="M7" s="315"/>
      <c r="N7" s="315"/>
    </row>
    <row r="8" spans="1:14" ht="12">
      <c r="A8" s="426"/>
      <c r="B8" s="426"/>
      <c r="C8" s="427"/>
      <c r="D8" s="427"/>
      <c r="E8" s="343"/>
      <c r="F8" s="320"/>
      <c r="G8" s="343"/>
      <c r="H8" s="320"/>
      <c r="I8" s="320"/>
      <c r="J8" s="320"/>
      <c r="K8" s="320"/>
      <c r="L8" s="321"/>
      <c r="M8" s="315"/>
      <c r="N8" s="315"/>
    </row>
    <row r="9" spans="1:14" ht="12">
      <c r="A9" s="315" t="s">
        <v>635</v>
      </c>
      <c r="B9" s="315"/>
      <c r="C9" s="315"/>
      <c r="D9" s="315"/>
      <c r="E9" s="315"/>
      <c r="F9" s="315"/>
      <c r="G9" s="345">
        <f>SUM(G5:G8)</f>
        <v>0</v>
      </c>
      <c r="H9" s="315"/>
      <c r="I9" s="315"/>
      <c r="J9" s="315"/>
      <c r="K9" s="315"/>
      <c r="L9" s="315"/>
      <c r="M9" s="315"/>
      <c r="N9" s="315"/>
    </row>
    <row r="10" spans="1:14" ht="12">
      <c r="A10" s="315"/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</row>
    <row r="11" spans="1:14" ht="12">
      <c r="A11" s="315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</row>
    <row r="12" ht="12">
      <c r="A12" s="250" t="s">
        <v>834</v>
      </c>
    </row>
    <row r="13" spans="1:8" ht="12">
      <c r="A13" s="400" t="s">
        <v>835</v>
      </c>
      <c r="B13" s="400"/>
      <c r="C13" s="400"/>
      <c r="D13" s="400"/>
      <c r="E13" s="400"/>
      <c r="F13" s="400"/>
      <c r="G13" s="400"/>
      <c r="H13" s="400"/>
    </row>
    <row r="14" spans="1:8" s="364" customFormat="1" ht="24">
      <c r="A14" s="363" t="s">
        <v>836</v>
      </c>
      <c r="B14" s="253" t="s">
        <v>837</v>
      </c>
      <c r="C14" s="253" t="s">
        <v>828</v>
      </c>
      <c r="D14" s="253" t="s">
        <v>838</v>
      </c>
      <c r="E14" s="253" t="s">
        <v>839</v>
      </c>
      <c r="F14" s="253" t="s">
        <v>840</v>
      </c>
      <c r="G14" s="253" t="s">
        <v>841</v>
      </c>
      <c r="H14" s="270" t="s">
        <v>831</v>
      </c>
    </row>
    <row r="15" spans="1:14" ht="12">
      <c r="A15" s="365"/>
      <c r="B15" s="358"/>
      <c r="C15" s="358"/>
      <c r="D15" s="358"/>
      <c r="E15" s="358"/>
      <c r="F15" s="358"/>
      <c r="G15" s="358"/>
      <c r="H15" s="359"/>
      <c r="I15" s="315"/>
      <c r="J15" s="315"/>
      <c r="K15" s="315"/>
      <c r="L15" s="315"/>
      <c r="M15" s="315"/>
      <c r="N15" s="315"/>
    </row>
    <row r="16" spans="1:14" ht="12">
      <c r="A16" s="365"/>
      <c r="B16" s="358"/>
      <c r="C16" s="358"/>
      <c r="D16" s="358"/>
      <c r="E16" s="358"/>
      <c r="F16" s="358"/>
      <c r="G16" s="358"/>
      <c r="H16" s="359"/>
      <c r="I16" s="315"/>
      <c r="J16" s="315"/>
      <c r="K16" s="315"/>
      <c r="L16" s="315"/>
      <c r="M16" s="315"/>
      <c r="N16" s="315"/>
    </row>
    <row r="17" spans="1:14" ht="12">
      <c r="A17" s="365"/>
      <c r="B17" s="358"/>
      <c r="C17" s="358"/>
      <c r="D17" s="358"/>
      <c r="E17" s="358"/>
      <c r="F17" s="358"/>
      <c r="G17" s="358"/>
      <c r="H17" s="359"/>
      <c r="I17" s="315"/>
      <c r="J17" s="315"/>
      <c r="K17" s="315"/>
      <c r="L17" s="315"/>
      <c r="M17" s="315"/>
      <c r="N17" s="315"/>
    </row>
    <row r="18" spans="1:14" ht="12">
      <c r="A18" s="341"/>
      <c r="B18" s="320"/>
      <c r="C18" s="320"/>
      <c r="D18" s="320"/>
      <c r="E18" s="320"/>
      <c r="F18" s="320"/>
      <c r="G18" s="320"/>
      <c r="H18" s="321"/>
      <c r="I18" s="315"/>
      <c r="J18" s="315"/>
      <c r="K18" s="315"/>
      <c r="L18" s="315"/>
      <c r="M18" s="315"/>
      <c r="N18" s="315"/>
    </row>
    <row r="19" spans="1:14" ht="12">
      <c r="A19" s="315"/>
      <c r="B19" s="315"/>
      <c r="C19" s="315"/>
      <c r="D19" s="315"/>
      <c r="E19" s="315"/>
      <c r="F19" s="315"/>
      <c r="G19" s="315"/>
      <c r="H19" s="315"/>
      <c r="I19" s="315"/>
      <c r="J19" s="315"/>
      <c r="K19" s="315"/>
      <c r="L19" s="315"/>
      <c r="M19" s="315"/>
      <c r="N19" s="315"/>
    </row>
    <row r="20" spans="1:14" ht="12">
      <c r="A20" s="315"/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</row>
    <row r="21" spans="1:14" ht="12">
      <c r="A21" s="315"/>
      <c r="B21" s="315"/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</row>
    <row r="22" spans="1:14" ht="12">
      <c r="A22" s="315"/>
      <c r="B22" s="315"/>
      <c r="C22" s="315"/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5"/>
    </row>
    <row r="23" spans="1:14" ht="12">
      <c r="A23" s="315"/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</row>
    <row r="24" spans="1:14" ht="12">
      <c r="A24" s="315"/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</row>
    <row r="25" spans="1:14" ht="12">
      <c r="A25" s="315"/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</row>
    <row r="26" spans="1:14" ht="12">
      <c r="A26" s="315"/>
      <c r="B26" s="315"/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5"/>
    </row>
    <row r="27" spans="1:14" ht="12">
      <c r="A27" s="315"/>
      <c r="B27" s="315"/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</row>
    <row r="28" spans="1:14" ht="12">
      <c r="A28" s="315"/>
      <c r="B28" s="315"/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5"/>
    </row>
    <row r="29" spans="1:14" ht="12">
      <c r="A29" s="315"/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</row>
    <row r="30" spans="1:14" ht="12">
      <c r="A30" s="315"/>
      <c r="B30" s="315"/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</row>
    <row r="31" spans="1:14" ht="12">
      <c r="A31" s="315"/>
      <c r="B31" s="315"/>
      <c r="C31" s="315"/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</row>
  </sheetData>
  <sheetProtection/>
  <mergeCells count="18">
    <mergeCell ref="A2:L2"/>
    <mergeCell ref="A3:B4"/>
    <mergeCell ref="C3:D4"/>
    <mergeCell ref="E3:F3"/>
    <mergeCell ref="G3:H3"/>
    <mergeCell ref="I3:I4"/>
    <mergeCell ref="J3:J4"/>
    <mergeCell ref="K3:K4"/>
    <mergeCell ref="L3:L4"/>
    <mergeCell ref="A8:B8"/>
    <mergeCell ref="C8:D8"/>
    <mergeCell ref="A13:H13"/>
    <mergeCell ref="A5:B5"/>
    <mergeCell ref="C5:D5"/>
    <mergeCell ref="A6:B6"/>
    <mergeCell ref="C6:D6"/>
    <mergeCell ref="A7:B7"/>
    <mergeCell ref="C7:D7"/>
  </mergeCells>
  <printOptions/>
  <pageMargins left="0.2298611111111111" right="0.1597222222222222" top="1" bottom="1" header="0.5118055555555555" footer="0.5"/>
  <pageSetup firstPageNumber="44" useFirstPageNumber="1" fitToHeight="1" fitToWidth="1" horizontalDpi="300" verticalDpi="300" orientation="landscape" paperSize="9"/>
  <headerFooter alignWithMargins="0"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F1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25390625" style="366" customWidth="1"/>
    <col min="2" max="2" width="31.625" style="366" customWidth="1"/>
    <col min="3" max="3" width="13.25390625" style="366" customWidth="1"/>
    <col min="4" max="4" width="16.875" style="366" customWidth="1"/>
    <col min="5" max="5" width="14.375" style="366" customWidth="1"/>
    <col min="6" max="6" width="29.125" style="366" customWidth="1"/>
    <col min="7" max="16384" width="9.125" style="366" customWidth="1"/>
  </cols>
  <sheetData>
    <row r="2" ht="12.75">
      <c r="B2" s="367" t="s">
        <v>842</v>
      </c>
    </row>
    <row r="3" spans="1:6" s="373" customFormat="1" ht="12.75" customHeight="1">
      <c r="A3" s="368" t="s">
        <v>629</v>
      </c>
      <c r="B3" s="369" t="s">
        <v>843</v>
      </c>
      <c r="C3" s="370" t="s">
        <v>844</v>
      </c>
      <c r="D3" s="371" t="s">
        <v>845</v>
      </c>
      <c r="E3" s="371" t="s">
        <v>846</v>
      </c>
      <c r="F3" s="372" t="s">
        <v>847</v>
      </c>
    </row>
    <row r="4" spans="1:6" s="373" customFormat="1" ht="12.75" customHeight="1">
      <c r="A4" s="374"/>
      <c r="B4" s="375" t="s">
        <v>848</v>
      </c>
      <c r="C4" s="376"/>
      <c r="D4" s="377"/>
      <c r="E4" s="377"/>
      <c r="F4" s="378"/>
    </row>
    <row r="5" spans="1:6" s="373" customFormat="1" ht="12.75" customHeight="1">
      <c r="A5" s="374"/>
      <c r="B5" s="375" t="s">
        <v>849</v>
      </c>
      <c r="C5" s="376"/>
      <c r="D5" s="377"/>
      <c r="E5" s="377"/>
      <c r="F5" s="378"/>
    </row>
    <row r="6" spans="1:6" s="373" customFormat="1" ht="12.75" customHeight="1">
      <c r="A6" s="374"/>
      <c r="B6" s="375" t="s">
        <v>850</v>
      </c>
      <c r="C6" s="376"/>
      <c r="D6" s="377"/>
      <c r="E6" s="377"/>
      <c r="F6" s="378"/>
    </row>
    <row r="7" spans="1:6" s="373" customFormat="1" ht="12.75" customHeight="1">
      <c r="A7" s="374"/>
      <c r="B7" s="379"/>
      <c r="C7" s="376"/>
      <c r="D7" s="377"/>
      <c r="E7" s="377"/>
      <c r="F7" s="378"/>
    </row>
    <row r="8" spans="1:6" s="373" customFormat="1" ht="18.75" customHeight="1">
      <c r="A8" s="374" t="s">
        <v>630</v>
      </c>
      <c r="B8" s="379" t="s">
        <v>851</v>
      </c>
      <c r="C8" s="376"/>
      <c r="D8" s="377"/>
      <c r="E8" s="377"/>
      <c r="F8" s="378"/>
    </row>
    <row r="9" spans="1:6" s="373" customFormat="1" ht="24.75" customHeight="1">
      <c r="A9" s="374"/>
      <c r="B9" s="375" t="s">
        <v>852</v>
      </c>
      <c r="C9" s="376"/>
      <c r="D9" s="377"/>
      <c r="E9" s="377"/>
      <c r="F9" s="378"/>
    </row>
    <row r="10" spans="1:6" s="373" customFormat="1" ht="12.75" customHeight="1">
      <c r="A10" s="374"/>
      <c r="B10" s="379"/>
      <c r="C10" s="376"/>
      <c r="D10" s="377"/>
      <c r="E10" s="377"/>
      <c r="F10" s="378"/>
    </row>
    <row r="11" spans="1:6" s="373" customFormat="1" ht="12.75" customHeight="1">
      <c r="A11" s="374" t="s">
        <v>631</v>
      </c>
      <c r="B11" s="379" t="s">
        <v>853</v>
      </c>
      <c r="C11" s="376"/>
      <c r="D11" s="377"/>
      <c r="E11" s="377"/>
      <c r="F11" s="378"/>
    </row>
    <row r="12" spans="1:6" s="373" customFormat="1" ht="12.75" customHeight="1">
      <c r="A12" s="380"/>
      <c r="B12" s="381" t="s">
        <v>436</v>
      </c>
      <c r="C12" s="382"/>
      <c r="D12" s="383"/>
      <c r="E12" s="383"/>
      <c r="F12" s="384"/>
    </row>
  </sheetData>
  <sheetProtection/>
  <printOptions/>
  <pageMargins left="0.75" right="0.75" top="1" bottom="1" header="0.5118055555555555" footer="0.5"/>
  <pageSetup firstPageNumber="48" useFirstPageNumber="1" horizontalDpi="300" verticalDpi="300" orientation="landscape" paperSize="9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7"/>
  <sheetViews>
    <sheetView zoomScalePageLayoutView="0" workbookViewId="0" topLeftCell="B31">
      <selection activeCell="B37" sqref="B37"/>
    </sheetView>
  </sheetViews>
  <sheetFormatPr defaultColWidth="9.00390625" defaultRowHeight="12.75"/>
  <cols>
    <col min="1" max="1" width="0" style="23" hidden="1" customWidth="1"/>
    <col min="2" max="2" width="81.375" style="23" customWidth="1"/>
    <col min="3" max="3" width="17.875" style="24" customWidth="1"/>
    <col min="4" max="4" width="17.375" style="24" customWidth="1"/>
    <col min="6" max="6" width="9.125" style="23" customWidth="1"/>
    <col min="7" max="7" width="10.00390625" style="23" bestFit="1" customWidth="1"/>
    <col min="8" max="16384" width="9.125" style="23" customWidth="1"/>
  </cols>
  <sheetData>
    <row r="1" ht="18" customHeight="1">
      <c r="B1" s="3" t="str">
        <f>BILANS!B1</f>
        <v>STOWARZYSZENIE  - LOKALNA GRUPA</v>
      </c>
    </row>
    <row r="2" ht="18" customHeight="1">
      <c r="B2" s="3" t="str">
        <f>BILANS!B2</f>
        <v>DZIAŁANIA "STER"</v>
      </c>
    </row>
    <row r="3" ht="18" customHeight="1">
      <c r="B3" s="3" t="str">
        <f>BILANS!B3</f>
        <v>UL. ROKICIŃSKA 125</v>
      </c>
    </row>
    <row r="4" ht="18" customHeight="1">
      <c r="B4" s="3" t="str">
        <f>BILANS!B4</f>
        <v>95-020 ANDRESPOL</v>
      </c>
    </row>
    <row r="5" ht="18" customHeight="1"/>
    <row r="6" spans="2:7" ht="18" customHeight="1">
      <c r="B6" s="391" t="s">
        <v>50</v>
      </c>
      <c r="C6" s="391"/>
      <c r="D6" s="391"/>
      <c r="E6" s="25"/>
      <c r="F6" s="25"/>
      <c r="G6" s="25"/>
    </row>
    <row r="7" spans="2:7" ht="18" customHeight="1">
      <c r="B7" s="392" t="s">
        <v>857</v>
      </c>
      <c r="C7" s="392"/>
      <c r="D7" s="392"/>
      <c r="E7" s="25"/>
      <c r="F7" s="25"/>
      <c r="G7" s="25"/>
    </row>
    <row r="8" spans="2:4" ht="18" customHeight="1">
      <c r="B8" s="26"/>
      <c r="C8" s="27"/>
      <c r="D8" s="27"/>
    </row>
    <row r="9" spans="1:4" ht="18" customHeight="1">
      <c r="A9" s="28" t="s">
        <v>51</v>
      </c>
      <c r="B9" s="29"/>
      <c r="C9" s="23"/>
      <c r="D9" s="23"/>
    </row>
    <row r="10" spans="1:4" s="29" customFormat="1" ht="18" customHeight="1">
      <c r="A10" s="29" t="s">
        <v>52</v>
      </c>
      <c r="B10" s="30"/>
      <c r="C10" s="31" t="s">
        <v>858</v>
      </c>
      <c r="D10" s="32" t="s">
        <v>53</v>
      </c>
    </row>
    <row r="11" spans="1:4" ht="18" customHeight="1">
      <c r="A11" s="23" t="s">
        <v>54</v>
      </c>
      <c r="B11" s="16" t="s">
        <v>55</v>
      </c>
      <c r="C11" s="33">
        <f>SUM(C12:C13)</f>
        <v>72147.86</v>
      </c>
      <c r="D11" s="34">
        <f>SUM(D12:D13)</f>
        <v>10736.6</v>
      </c>
    </row>
    <row r="12" spans="1:4" s="29" customFormat="1" ht="18" customHeight="1">
      <c r="A12" s="29" t="s">
        <v>56</v>
      </c>
      <c r="B12" s="15" t="s">
        <v>57</v>
      </c>
      <c r="C12" s="35">
        <v>42219.5</v>
      </c>
      <c r="D12" s="36">
        <v>90</v>
      </c>
    </row>
    <row r="13" spans="1:4" s="29" customFormat="1" ht="18" customHeight="1">
      <c r="A13" s="29" t="s">
        <v>58</v>
      </c>
      <c r="B13" s="15" t="s">
        <v>59</v>
      </c>
      <c r="C13" s="35">
        <f>26853+3075.36</f>
        <v>29928.36</v>
      </c>
      <c r="D13" s="36">
        <v>10646.6</v>
      </c>
    </row>
    <row r="14" spans="1:4" ht="18" customHeight="1">
      <c r="A14" s="23" t="s">
        <v>60</v>
      </c>
      <c r="B14" s="37" t="s">
        <v>61</v>
      </c>
      <c r="C14" s="33">
        <f>5576.3-12.7+21000+7173.1-1238.1+9313-6504</f>
        <v>35307.6</v>
      </c>
      <c r="D14" s="34"/>
    </row>
    <row r="15" spans="1:4" s="38" customFormat="1" ht="18" customHeight="1">
      <c r="A15" s="38" t="s">
        <v>62</v>
      </c>
      <c r="B15" s="37" t="s">
        <v>63</v>
      </c>
      <c r="C15" s="33">
        <f>C11-C14</f>
        <v>36840.26</v>
      </c>
      <c r="D15" s="34">
        <f>D11-D14</f>
        <v>10736.6</v>
      </c>
    </row>
    <row r="16" spans="2:7" ht="18" customHeight="1">
      <c r="B16" s="37" t="s">
        <v>64</v>
      </c>
      <c r="C16" s="33">
        <f>SUM(C17:C22)</f>
        <v>34222.49</v>
      </c>
      <c r="D16" s="34">
        <f>SUM(D17:D22)</f>
        <v>8595.609999999999</v>
      </c>
      <c r="G16" s="387"/>
    </row>
    <row r="17" spans="1:4" ht="18" customHeight="1">
      <c r="A17" s="23" t="s">
        <v>65</v>
      </c>
      <c r="B17" s="15" t="s">
        <v>66</v>
      </c>
      <c r="C17" s="39">
        <f>12.7+1683.42+737.89+55.09+297.8</f>
        <v>2786.9000000000005</v>
      </c>
      <c r="D17" s="40">
        <v>97.82</v>
      </c>
    </row>
    <row r="18" spans="1:4" ht="18" customHeight="1">
      <c r="A18" s="23" t="s">
        <v>67</v>
      </c>
      <c r="B18" s="15" t="s">
        <v>68</v>
      </c>
      <c r="C18" s="39">
        <f>2799.9+375+55.05+225+1943.95+1238.1</f>
        <v>6637</v>
      </c>
      <c r="D18" s="40">
        <v>3546.77</v>
      </c>
    </row>
    <row r="19" spans="1:4" s="38" customFormat="1" ht="18" customHeight="1">
      <c r="A19" s="38" t="s">
        <v>69</v>
      </c>
      <c r="B19" s="15" t="s">
        <v>70</v>
      </c>
      <c r="C19" s="39">
        <v>338</v>
      </c>
      <c r="D19" s="40">
        <v>400</v>
      </c>
    </row>
    <row r="20" spans="2:4" ht="18" customHeight="1">
      <c r="B20" s="15" t="s">
        <v>71</v>
      </c>
      <c r="C20" s="39">
        <f>2310.86+11908.8+6504</f>
        <v>20723.66</v>
      </c>
      <c r="D20" s="40">
        <f>1980+351.14</f>
        <v>2331.14</v>
      </c>
    </row>
    <row r="21" spans="1:4" s="29" customFormat="1" ht="18" customHeight="1">
      <c r="A21" s="29" t="s">
        <v>72</v>
      </c>
      <c r="B21" s="15" t="s">
        <v>73</v>
      </c>
      <c r="C21" s="39">
        <v>1830</v>
      </c>
      <c r="D21" s="40">
        <v>1830</v>
      </c>
    </row>
    <row r="22" spans="1:4" s="29" customFormat="1" ht="18" customHeight="1">
      <c r="A22" s="29" t="s">
        <v>74</v>
      </c>
      <c r="B22" s="15" t="s">
        <v>75</v>
      </c>
      <c r="C22" s="39">
        <f>1528.04+454.94-76.05</f>
        <v>1906.93</v>
      </c>
      <c r="D22" s="40">
        <v>389.88</v>
      </c>
    </row>
    <row r="23" spans="1:4" s="38" customFormat="1" ht="18" customHeight="1">
      <c r="A23" s="38" t="s">
        <v>76</v>
      </c>
      <c r="B23" s="16" t="s">
        <v>77</v>
      </c>
      <c r="C23" s="33"/>
      <c r="D23" s="34"/>
    </row>
    <row r="24" spans="2:4" ht="18" customHeight="1">
      <c r="B24" s="16" t="s">
        <v>78</v>
      </c>
      <c r="C24" s="33">
        <v>610</v>
      </c>
      <c r="D24" s="34"/>
    </row>
    <row r="25" spans="1:4" s="29" customFormat="1" ht="18" customHeight="1">
      <c r="A25" s="23" t="s">
        <v>79</v>
      </c>
      <c r="B25" s="16" t="s">
        <v>80</v>
      </c>
      <c r="C25" s="33">
        <v>8.71</v>
      </c>
      <c r="D25" s="34">
        <v>5.95</v>
      </c>
    </row>
    <row r="26" spans="1:4" s="29" customFormat="1" ht="18" customHeight="1">
      <c r="A26" s="29" t="s">
        <v>81</v>
      </c>
      <c r="B26" s="16" t="s">
        <v>82</v>
      </c>
      <c r="C26" s="33">
        <v>55.73</v>
      </c>
      <c r="D26" s="34"/>
    </row>
    <row r="27" spans="1:4" ht="18" customHeight="1">
      <c r="A27" s="41" t="s">
        <v>83</v>
      </c>
      <c r="B27" s="16" t="s">
        <v>84</v>
      </c>
      <c r="C27" s="33">
        <f>C15-C16+C23-C24+C25-C26</f>
        <v>1960.750000000004</v>
      </c>
      <c r="D27" s="34">
        <f>D15-D16+D23-D24+D25-D26</f>
        <v>2146.9400000000014</v>
      </c>
    </row>
    <row r="28" spans="2:4" ht="18" customHeight="1">
      <c r="B28" s="16" t="s">
        <v>85</v>
      </c>
      <c r="C28" s="33">
        <f>SUM(C29:C30)</f>
        <v>0</v>
      </c>
      <c r="D28" s="34">
        <f>SUM(D29:D30)</f>
        <v>0</v>
      </c>
    </row>
    <row r="29" spans="1:4" ht="18" customHeight="1">
      <c r="A29" s="23" t="s">
        <v>86</v>
      </c>
      <c r="B29" s="15" t="s">
        <v>87</v>
      </c>
      <c r="C29" s="35"/>
      <c r="D29" s="36"/>
    </row>
    <row r="30" spans="1:4" ht="18" customHeight="1">
      <c r="A30" s="23" t="s">
        <v>88</v>
      </c>
      <c r="B30" s="15" t="s">
        <v>89</v>
      </c>
      <c r="C30" s="35"/>
      <c r="D30" s="36"/>
    </row>
    <row r="31" spans="2:4" ht="18" customHeight="1">
      <c r="B31" s="16" t="s">
        <v>90</v>
      </c>
      <c r="C31" s="33">
        <f>C27+C28</f>
        <v>1960.750000000004</v>
      </c>
      <c r="D31" s="34">
        <f>D27+D28</f>
        <v>2146.9400000000014</v>
      </c>
    </row>
    <row r="32" spans="1:4" s="29" customFormat="1" ht="18" customHeight="1">
      <c r="A32" s="29" t="s">
        <v>91</v>
      </c>
      <c r="B32" s="15" t="s">
        <v>92</v>
      </c>
      <c r="C32" s="39"/>
      <c r="D32" s="34"/>
    </row>
    <row r="33" spans="1:4" s="29" customFormat="1" ht="18" customHeight="1">
      <c r="A33" s="29" t="s">
        <v>93</v>
      </c>
      <c r="B33" s="42" t="s">
        <v>94</v>
      </c>
      <c r="C33" s="43">
        <f>C31</f>
        <v>1960.750000000004</v>
      </c>
      <c r="D33" s="44">
        <f>D31</f>
        <v>2146.9400000000014</v>
      </c>
    </row>
    <row r="34" spans="2:4" ht="18" customHeight="1">
      <c r="B34" s="24"/>
      <c r="C34" s="45"/>
      <c r="D34" s="45"/>
    </row>
    <row r="35" spans="1:4" ht="18" customHeight="1">
      <c r="A35" s="23" t="s">
        <v>95</v>
      </c>
      <c r="C35" s="27"/>
      <c r="D35" s="27"/>
    </row>
    <row r="36" spans="1:4" ht="18" customHeight="1">
      <c r="A36" s="23" t="s">
        <v>96</v>
      </c>
      <c r="B36" s="22" t="s">
        <v>864</v>
      </c>
      <c r="C36" s="393" t="s">
        <v>854</v>
      </c>
      <c r="D36" s="393"/>
    </row>
    <row r="37" spans="2:4" ht="18" customHeight="1">
      <c r="B37" s="1"/>
      <c r="C37" s="393"/>
      <c r="D37" s="393"/>
    </row>
    <row r="38" spans="1:4" s="29" customFormat="1" ht="18" customHeight="1">
      <c r="A38" s="29" t="s">
        <v>97</v>
      </c>
      <c r="B38" s="1"/>
      <c r="C38" s="27"/>
      <c r="D38" s="27"/>
    </row>
    <row r="39" spans="1:4" s="29" customFormat="1" ht="18" customHeight="1">
      <c r="A39" s="29" t="s">
        <v>98</v>
      </c>
      <c r="B39" s="1"/>
      <c r="C39" s="27"/>
      <c r="D39" s="27"/>
    </row>
    <row r="40" spans="1:4" ht="18" customHeight="1">
      <c r="A40" s="23" t="s">
        <v>99</v>
      </c>
      <c r="B40" s="1"/>
      <c r="C40" s="27"/>
      <c r="D40" s="27"/>
    </row>
    <row r="41" spans="1:4" ht="18" customHeight="1">
      <c r="A41" s="23" t="s">
        <v>100</v>
      </c>
      <c r="B41" s="3"/>
      <c r="C41" s="27"/>
      <c r="D41" s="27"/>
    </row>
    <row r="42" spans="1:4" ht="18" customHeight="1">
      <c r="A42" s="23" t="s">
        <v>101</v>
      </c>
      <c r="B42" s="1"/>
      <c r="C42" s="27"/>
      <c r="D42" s="27"/>
    </row>
    <row r="43" spans="2:4" ht="18" customHeight="1">
      <c r="B43" s="1" t="s">
        <v>863</v>
      </c>
      <c r="C43" s="27"/>
      <c r="D43" s="27"/>
    </row>
    <row r="44" spans="1:4" ht="12.75" customHeight="1">
      <c r="A44" s="23" t="s">
        <v>102</v>
      </c>
      <c r="C44" s="27"/>
      <c r="D44" s="27"/>
    </row>
    <row r="45" spans="3:4" ht="12.75" customHeight="1">
      <c r="C45" s="27"/>
      <c r="D45" s="27"/>
    </row>
    <row r="46" spans="3:4" ht="12.75" customHeight="1">
      <c r="C46" s="27"/>
      <c r="D46" s="27"/>
    </row>
    <row r="47" spans="1:4" s="29" customFormat="1" ht="12.75" customHeight="1">
      <c r="A47" s="29" t="s">
        <v>103</v>
      </c>
      <c r="B47" s="23"/>
      <c r="C47" s="27"/>
      <c r="D47" s="27"/>
    </row>
    <row r="48" spans="1:4" s="29" customFormat="1" ht="12.75" customHeight="1">
      <c r="A48" s="29" t="s">
        <v>104</v>
      </c>
      <c r="B48" s="23"/>
      <c r="C48" s="27"/>
      <c r="D48" s="27"/>
    </row>
    <row r="49" spans="1:4" s="29" customFormat="1" ht="12.75" customHeight="1">
      <c r="A49" s="29" t="s">
        <v>105</v>
      </c>
      <c r="B49" s="23"/>
      <c r="C49" s="27"/>
      <c r="D49" s="27"/>
    </row>
    <row r="50" spans="1:4" ht="12.75" customHeight="1">
      <c r="A50" s="23" t="s">
        <v>106</v>
      </c>
      <c r="C50" s="27"/>
      <c r="D50" s="27"/>
    </row>
    <row r="51" spans="1:4" ht="12.75" customHeight="1">
      <c r="A51" s="23" t="s">
        <v>107</v>
      </c>
      <c r="C51" s="27"/>
      <c r="D51" s="27"/>
    </row>
    <row r="52" spans="1:4" s="29" customFormat="1" ht="24" customHeight="1">
      <c r="A52" s="23" t="s">
        <v>108</v>
      </c>
      <c r="B52" s="23"/>
      <c r="C52" s="27"/>
      <c r="D52" s="27"/>
    </row>
    <row r="53" spans="1:4" ht="12.75" customHeight="1">
      <c r="A53" s="23" t="s">
        <v>109</v>
      </c>
      <c r="C53" s="27"/>
      <c r="D53" s="27"/>
    </row>
    <row r="54" spans="1:4" ht="12.75" customHeight="1">
      <c r="A54" s="23" t="s">
        <v>110</v>
      </c>
      <c r="C54" s="27"/>
      <c r="D54" s="27"/>
    </row>
    <row r="55" spans="1:4" s="38" customFormat="1" ht="12.75" customHeight="1">
      <c r="A55" s="38" t="s">
        <v>111</v>
      </c>
      <c r="B55" s="23"/>
      <c r="C55" s="27"/>
      <c r="D55" s="27"/>
    </row>
    <row r="56" spans="3:4" ht="12.75" customHeight="1">
      <c r="C56" s="27"/>
      <c r="D56" s="27"/>
    </row>
    <row r="57" spans="1:4" ht="12.75" customHeight="1">
      <c r="A57" s="23" t="s">
        <v>112</v>
      </c>
      <c r="C57" s="27"/>
      <c r="D57" s="27"/>
    </row>
    <row r="58" spans="1:4" ht="12.75" customHeight="1">
      <c r="A58" s="23" t="s">
        <v>113</v>
      </c>
      <c r="C58" s="27"/>
      <c r="D58" s="27"/>
    </row>
    <row r="59" spans="1:4" ht="12.75" customHeight="1">
      <c r="A59" s="23" t="s">
        <v>114</v>
      </c>
      <c r="C59" s="27"/>
      <c r="D59" s="27"/>
    </row>
    <row r="60" spans="1:4" ht="12.75" customHeight="1">
      <c r="A60" s="23" t="s">
        <v>115</v>
      </c>
      <c r="C60" s="27"/>
      <c r="D60" s="27"/>
    </row>
    <row r="61" spans="3:4" ht="12.75" customHeight="1">
      <c r="C61" s="27"/>
      <c r="D61" s="27"/>
    </row>
    <row r="62" spans="1:4" s="29" customFormat="1" ht="12.75" customHeight="1">
      <c r="A62" s="29" t="s">
        <v>116</v>
      </c>
      <c r="B62" s="23"/>
      <c r="C62" s="27"/>
      <c r="D62" s="27"/>
    </row>
    <row r="63" spans="1:4" s="29" customFormat="1" ht="12.75" customHeight="1">
      <c r="A63" s="29" t="s">
        <v>117</v>
      </c>
      <c r="B63" s="23"/>
      <c r="C63" s="27"/>
      <c r="D63" s="27"/>
    </row>
    <row r="64" spans="1:4" ht="12.75" customHeight="1">
      <c r="A64" s="23" t="s">
        <v>118</v>
      </c>
      <c r="C64" s="27"/>
      <c r="D64" s="27"/>
    </row>
    <row r="65" spans="1:4" ht="12.75" customHeight="1">
      <c r="A65" s="23" t="s">
        <v>119</v>
      </c>
      <c r="C65" s="27"/>
      <c r="D65" s="27"/>
    </row>
    <row r="66" spans="1:4" s="29" customFormat="1" ht="24" customHeight="1">
      <c r="A66" s="29" t="s">
        <v>120</v>
      </c>
      <c r="B66" s="23"/>
      <c r="C66" s="27"/>
      <c r="D66" s="27"/>
    </row>
    <row r="67" spans="1:4" ht="12.75" customHeight="1">
      <c r="A67" s="23" t="s">
        <v>121</v>
      </c>
      <c r="C67" s="27"/>
      <c r="D67" s="27"/>
    </row>
    <row r="68" spans="1:4" ht="12.75" customHeight="1">
      <c r="A68" s="23" t="s">
        <v>122</v>
      </c>
      <c r="C68" s="27"/>
      <c r="D68" s="27"/>
    </row>
    <row r="69" spans="1:4" s="38" customFormat="1" ht="12.75" customHeight="1">
      <c r="A69" s="38" t="s">
        <v>123</v>
      </c>
      <c r="B69" s="23"/>
      <c r="C69" s="27"/>
      <c r="D69" s="27"/>
    </row>
    <row r="70" spans="1:4" s="38" customFormat="1" ht="12.75" customHeight="1">
      <c r="A70" s="38" t="s">
        <v>124</v>
      </c>
      <c r="B70" s="23"/>
      <c r="C70" s="27"/>
      <c r="D70" s="27"/>
    </row>
    <row r="71" spans="3:4" ht="12.75" customHeight="1">
      <c r="C71" s="27"/>
      <c r="D71" s="27"/>
    </row>
    <row r="72" spans="1:4" ht="12.75" customHeight="1">
      <c r="A72" s="23" t="s">
        <v>125</v>
      </c>
      <c r="C72" s="27"/>
      <c r="D72" s="27"/>
    </row>
    <row r="73" spans="1:4" ht="12.75" customHeight="1">
      <c r="A73" s="23" t="s">
        <v>126</v>
      </c>
      <c r="C73" s="27"/>
      <c r="D73" s="27"/>
    </row>
    <row r="74" spans="1:4" ht="12.75" customHeight="1">
      <c r="A74" s="23" t="s">
        <v>127</v>
      </c>
      <c r="C74" s="27"/>
      <c r="D74" s="27"/>
    </row>
    <row r="75" spans="1:4" s="38" customFormat="1" ht="12.75" customHeight="1">
      <c r="A75" s="38" t="s">
        <v>128</v>
      </c>
      <c r="B75" s="23"/>
      <c r="C75" s="27"/>
      <c r="D75" s="27"/>
    </row>
    <row r="76" spans="3:4" ht="12.75" customHeight="1">
      <c r="C76" s="27"/>
      <c r="D76" s="27"/>
    </row>
    <row r="77" spans="1:4" s="29" customFormat="1" ht="12.75" customHeight="1">
      <c r="A77" s="29" t="s">
        <v>129</v>
      </c>
      <c r="B77" s="23"/>
      <c r="C77" s="27"/>
      <c r="D77" s="27"/>
    </row>
    <row r="78" spans="1:4" s="29" customFormat="1" ht="12.75" customHeight="1">
      <c r="A78" s="29" t="s">
        <v>130</v>
      </c>
      <c r="B78" s="23"/>
      <c r="C78" s="27"/>
      <c r="D78" s="27"/>
    </row>
    <row r="79" spans="1:4" s="29" customFormat="1" ht="12.75" customHeight="1">
      <c r="A79" s="29" t="s">
        <v>131</v>
      </c>
      <c r="B79" s="23"/>
      <c r="C79" s="27"/>
      <c r="D79" s="27"/>
    </row>
    <row r="80" spans="1:4" ht="12.75" customHeight="1">
      <c r="A80" s="23" t="s">
        <v>132</v>
      </c>
      <c r="C80" s="27"/>
      <c r="D80" s="27"/>
    </row>
    <row r="81" spans="1:4" ht="12.75" customHeight="1">
      <c r="A81" s="23" t="s">
        <v>133</v>
      </c>
      <c r="C81" s="27"/>
      <c r="D81" s="27"/>
    </row>
    <row r="82" spans="1:4" ht="12.75" customHeight="1">
      <c r="A82" s="23" t="s">
        <v>134</v>
      </c>
      <c r="C82" s="27"/>
      <c r="D82" s="27"/>
    </row>
    <row r="83" spans="1:4" s="29" customFormat="1" ht="12.75" customHeight="1">
      <c r="A83" s="29" t="s">
        <v>135</v>
      </c>
      <c r="B83" s="23"/>
      <c r="C83" s="27"/>
      <c r="D83" s="27"/>
    </row>
    <row r="84" spans="1:4" s="29" customFormat="1" ht="24" customHeight="1">
      <c r="A84" s="29" t="s">
        <v>136</v>
      </c>
      <c r="B84" s="23"/>
      <c r="C84" s="27"/>
      <c r="D84" s="27"/>
    </row>
    <row r="85" spans="2:4" s="46" customFormat="1" ht="12">
      <c r="B85" s="23"/>
      <c r="C85" s="27"/>
      <c r="D85" s="27"/>
    </row>
    <row r="86" spans="2:4" s="46" customFormat="1" ht="11.25" customHeight="1">
      <c r="B86" s="23"/>
      <c r="C86" s="27"/>
      <c r="D86" s="27"/>
    </row>
    <row r="87" spans="3:4" ht="12.75">
      <c r="C87" s="27"/>
      <c r="D87" s="27"/>
    </row>
    <row r="88" spans="3:4" ht="12.75">
      <c r="C88" s="27"/>
      <c r="D88" s="27"/>
    </row>
    <row r="89" spans="3:4" ht="12.75">
      <c r="C89" s="27"/>
      <c r="D89" s="27"/>
    </row>
    <row r="90" spans="3:4" ht="12.75">
      <c r="C90" s="27"/>
      <c r="D90" s="27"/>
    </row>
    <row r="91" spans="3:4" ht="12.75">
      <c r="C91" s="27"/>
      <c r="D91" s="27"/>
    </row>
    <row r="92" spans="3:4" ht="12.75">
      <c r="C92" s="27"/>
      <c r="D92" s="27"/>
    </row>
    <row r="93" spans="3:4" ht="12.75">
      <c r="C93" s="27"/>
      <c r="D93" s="27"/>
    </row>
    <row r="94" spans="3:4" ht="12.75">
      <c r="C94" s="27"/>
      <c r="D94" s="27"/>
    </row>
    <row r="95" spans="3:4" ht="12.75">
      <c r="C95" s="27"/>
      <c r="D95" s="27"/>
    </row>
    <row r="96" spans="3:4" ht="12.75">
      <c r="C96" s="27"/>
      <c r="D96" s="27"/>
    </row>
    <row r="97" spans="3:4" ht="12.75">
      <c r="C97" s="27"/>
      <c r="D97" s="27"/>
    </row>
    <row r="98" spans="3:4" ht="12.75">
      <c r="C98" s="27"/>
      <c r="D98" s="27"/>
    </row>
    <row r="99" spans="3:4" ht="12.75">
      <c r="C99" s="27"/>
      <c r="D99" s="27"/>
    </row>
    <row r="100" spans="3:4" ht="12.75">
      <c r="C100" s="27"/>
      <c r="D100" s="27"/>
    </row>
    <row r="101" spans="3:4" ht="12.75">
      <c r="C101" s="27"/>
      <c r="D101" s="27"/>
    </row>
    <row r="102" spans="3:4" ht="12.75">
      <c r="C102" s="27"/>
      <c r="D102" s="27"/>
    </row>
    <row r="103" spans="3:4" ht="12.75">
      <c r="C103" s="27"/>
      <c r="D103" s="27"/>
    </row>
    <row r="104" spans="3:4" ht="12.75">
      <c r="C104" s="27"/>
      <c r="D104" s="27"/>
    </row>
    <row r="105" spans="3:4" ht="12.75">
      <c r="C105" s="27"/>
      <c r="D105" s="27"/>
    </row>
    <row r="106" spans="3:4" ht="12.75">
      <c r="C106" s="27"/>
      <c r="D106" s="27"/>
    </row>
    <row r="107" spans="3:4" ht="12.75">
      <c r="C107" s="27"/>
      <c r="D107" s="27"/>
    </row>
    <row r="108" spans="3:4" ht="12.75">
      <c r="C108" s="27"/>
      <c r="D108" s="27"/>
    </row>
    <row r="109" spans="3:4" ht="12.75">
      <c r="C109" s="27"/>
      <c r="D109" s="27"/>
    </row>
    <row r="110" spans="3:4" ht="12.75">
      <c r="C110" s="27"/>
      <c r="D110" s="27"/>
    </row>
    <row r="111" spans="3:4" ht="12.75">
      <c r="C111" s="27"/>
      <c r="D111" s="27"/>
    </row>
    <row r="112" spans="3:4" ht="12.75">
      <c r="C112" s="27"/>
      <c r="D112" s="27"/>
    </row>
    <row r="113" spans="3:4" ht="12.75">
      <c r="C113" s="27"/>
      <c r="D113" s="27"/>
    </row>
    <row r="114" spans="3:4" ht="12.75">
      <c r="C114" s="27"/>
      <c r="D114" s="27"/>
    </row>
    <row r="115" spans="3:4" ht="12.75">
      <c r="C115" s="27"/>
      <c r="D115" s="27"/>
    </row>
    <row r="116" spans="3:4" ht="12.75">
      <c r="C116" s="27"/>
      <c r="D116" s="27"/>
    </row>
    <row r="117" spans="3:4" ht="12.75">
      <c r="C117" s="27"/>
      <c r="D117" s="27"/>
    </row>
    <row r="118" spans="3:4" ht="12.75">
      <c r="C118" s="27"/>
      <c r="D118" s="27"/>
    </row>
    <row r="119" spans="3:4" ht="12.75">
      <c r="C119" s="27"/>
      <c r="D119" s="27"/>
    </row>
    <row r="120" spans="3:4" ht="12.75">
      <c r="C120" s="27"/>
      <c r="D120" s="27"/>
    </row>
    <row r="121" spans="3:4" ht="12.75">
      <c r="C121" s="27"/>
      <c r="D121" s="27"/>
    </row>
    <row r="122" spans="3:4" ht="12.75">
      <c r="C122" s="27"/>
      <c r="D122" s="27"/>
    </row>
    <row r="123" spans="3:4" ht="12.75">
      <c r="C123" s="27"/>
      <c r="D123" s="27"/>
    </row>
    <row r="124" spans="3:4" ht="12.75">
      <c r="C124" s="27"/>
      <c r="D124" s="27"/>
    </row>
    <row r="125" spans="3:4" ht="12.75">
      <c r="C125" s="27"/>
      <c r="D125" s="27"/>
    </row>
    <row r="126" spans="3:4" ht="12.75">
      <c r="C126" s="27"/>
      <c r="D126" s="27"/>
    </row>
    <row r="127" spans="3:4" ht="12.75">
      <c r="C127" s="27"/>
      <c r="D127" s="27"/>
    </row>
  </sheetData>
  <sheetProtection/>
  <mergeCells count="3">
    <mergeCell ref="B6:D6"/>
    <mergeCell ref="B7:D7"/>
    <mergeCell ref="C36:D37"/>
  </mergeCells>
  <printOptions horizontalCentered="1"/>
  <pageMargins left="0.39375" right="0.39375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zoomScale="90" zoomScaleNormal="90" zoomScalePageLayoutView="0" workbookViewId="0" topLeftCell="B1">
      <selection activeCell="E2" sqref="E2"/>
    </sheetView>
  </sheetViews>
  <sheetFormatPr defaultColWidth="9.00390625" defaultRowHeight="12.75" outlineLevelCol="1"/>
  <cols>
    <col min="1" max="1" width="0" style="1" hidden="1" customWidth="1" outlineLevel="1"/>
    <col min="2" max="2" width="49.125" style="1" customWidth="1"/>
    <col min="3" max="3" width="13.75390625" style="1" customWidth="1"/>
    <col min="4" max="4" width="4.25390625" style="47" customWidth="1"/>
    <col min="5" max="6" width="13.75390625" style="2" customWidth="1"/>
    <col min="7" max="16384" width="9.125" style="1" customWidth="1"/>
  </cols>
  <sheetData>
    <row r="1" spans="1:3" ht="24">
      <c r="A1" s="28" t="s">
        <v>51</v>
      </c>
      <c r="B1" s="29" t="s">
        <v>0</v>
      </c>
      <c r="C1" s="26"/>
    </row>
    <row r="2" spans="2:6" ht="24" customHeight="1">
      <c r="B2" s="4"/>
      <c r="C2" s="48"/>
      <c r="D2" s="49" t="s">
        <v>137</v>
      </c>
      <c r="E2" s="50" t="s">
        <v>138</v>
      </c>
      <c r="F2" s="7" t="s">
        <v>139</v>
      </c>
    </row>
    <row r="3" spans="2:6" ht="12.75">
      <c r="B3" s="9" t="s">
        <v>1</v>
      </c>
      <c r="C3" s="51"/>
      <c r="D3" s="52"/>
      <c r="E3" s="53"/>
      <c r="F3" s="54"/>
    </row>
    <row r="4" spans="1:6" ht="12.75">
      <c r="A4" s="1" t="s">
        <v>4</v>
      </c>
      <c r="B4" s="9" t="s">
        <v>5</v>
      </c>
      <c r="C4" s="51"/>
      <c r="D4" s="52"/>
      <c r="E4" s="53">
        <f>SUM(E5+E10+E19+E22+E37)</f>
        <v>0</v>
      </c>
      <c r="F4" s="54">
        <f>SUM(F5+F10+F19+F22+F37)</f>
        <v>0</v>
      </c>
    </row>
    <row r="5" spans="1:6" ht="12.75">
      <c r="A5" s="1" t="s">
        <v>7</v>
      </c>
      <c r="B5" s="9" t="s">
        <v>140</v>
      </c>
      <c r="C5" s="51"/>
      <c r="D5" s="52">
        <v>1</v>
      </c>
      <c r="E5" s="53">
        <f>SUM(E6:E9)</f>
        <v>0</v>
      </c>
      <c r="F5" s="54">
        <f>SUM(F6:F9)</f>
        <v>0</v>
      </c>
    </row>
    <row r="6" spans="1:6" ht="12.75" customHeight="1">
      <c r="A6" s="1" t="s">
        <v>141</v>
      </c>
      <c r="B6" s="15" t="s">
        <v>142</v>
      </c>
      <c r="C6" s="55"/>
      <c r="D6" s="56"/>
      <c r="E6" s="57"/>
      <c r="F6" s="58"/>
    </row>
    <row r="7" spans="1:6" ht="12.75" customHeight="1">
      <c r="A7" s="1" t="s">
        <v>143</v>
      </c>
      <c r="B7" s="11" t="s">
        <v>144</v>
      </c>
      <c r="C7" s="59"/>
      <c r="D7" s="52"/>
      <c r="E7" s="57"/>
      <c r="F7" s="58"/>
    </row>
    <row r="8" spans="1:6" ht="12.75" customHeight="1">
      <c r="A8" s="1" t="s">
        <v>145</v>
      </c>
      <c r="B8" s="11" t="s">
        <v>146</v>
      </c>
      <c r="C8" s="59"/>
      <c r="D8" s="52"/>
      <c r="E8" s="57"/>
      <c r="F8" s="58"/>
    </row>
    <row r="9" spans="1:6" ht="12.75" customHeight="1">
      <c r="A9" s="1" t="s">
        <v>147</v>
      </c>
      <c r="B9" s="15" t="s">
        <v>148</v>
      </c>
      <c r="C9" s="55"/>
      <c r="D9" s="56"/>
      <c r="E9" s="57"/>
      <c r="F9" s="58"/>
    </row>
    <row r="10" spans="1:6" ht="12.75">
      <c r="A10" s="1" t="s">
        <v>9</v>
      </c>
      <c r="B10" s="9" t="s">
        <v>149</v>
      </c>
      <c r="C10" s="51"/>
      <c r="D10" s="52">
        <v>2</v>
      </c>
      <c r="E10" s="53">
        <f>E11+E17+E18</f>
        <v>0</v>
      </c>
      <c r="F10" s="54">
        <f>F11+F17+F18</f>
        <v>0</v>
      </c>
    </row>
    <row r="11" spans="1:6" ht="12.75">
      <c r="A11" s="1" t="s">
        <v>150</v>
      </c>
      <c r="B11" s="11" t="s">
        <v>151</v>
      </c>
      <c r="C11" s="59"/>
      <c r="D11" s="52"/>
      <c r="E11" s="60">
        <f>SUM(E12:E16)</f>
        <v>0</v>
      </c>
      <c r="F11" s="61">
        <f>SUM(F12:F16)</f>
        <v>0</v>
      </c>
    </row>
    <row r="12" spans="1:6" ht="12.75">
      <c r="A12" s="1" t="s">
        <v>152</v>
      </c>
      <c r="B12" s="11" t="s">
        <v>153</v>
      </c>
      <c r="C12" s="59"/>
      <c r="D12" s="52"/>
      <c r="E12" s="57"/>
      <c r="F12" s="58"/>
    </row>
    <row r="13" spans="1:6" ht="12.75">
      <c r="A13" s="1" t="s">
        <v>154</v>
      </c>
      <c r="B13" s="11" t="s">
        <v>155</v>
      </c>
      <c r="C13" s="59"/>
      <c r="D13" s="52"/>
      <c r="E13" s="57"/>
      <c r="F13" s="58"/>
    </row>
    <row r="14" spans="1:6" ht="12.75">
      <c r="A14" s="1" t="s">
        <v>156</v>
      </c>
      <c r="B14" s="11" t="s">
        <v>157</v>
      </c>
      <c r="C14" s="59"/>
      <c r="D14" s="52"/>
      <c r="E14" s="57"/>
      <c r="F14" s="58"/>
    </row>
    <row r="15" spans="1:6" ht="12.75">
      <c r="A15" s="1" t="s">
        <v>158</v>
      </c>
      <c r="B15" s="11" t="s">
        <v>159</v>
      </c>
      <c r="C15" s="59"/>
      <c r="D15" s="52"/>
      <c r="E15" s="57"/>
      <c r="F15" s="58"/>
    </row>
    <row r="16" spans="1:6" ht="12.75">
      <c r="A16" s="1" t="s">
        <v>160</v>
      </c>
      <c r="B16" s="11" t="s">
        <v>161</v>
      </c>
      <c r="C16" s="59"/>
      <c r="D16" s="52"/>
      <c r="E16" s="57"/>
      <c r="F16" s="58"/>
    </row>
    <row r="17" spans="1:6" ht="12.75">
      <c r="A17" s="1" t="s">
        <v>162</v>
      </c>
      <c r="B17" s="11" t="s">
        <v>163</v>
      </c>
      <c r="C17" s="59"/>
      <c r="D17" s="52"/>
      <c r="E17" s="57"/>
      <c r="F17" s="58"/>
    </row>
    <row r="18" spans="1:6" ht="12.75">
      <c r="A18" s="1" t="s">
        <v>164</v>
      </c>
      <c r="B18" s="11" t="s">
        <v>165</v>
      </c>
      <c r="C18" s="59"/>
      <c r="D18" s="52"/>
      <c r="E18" s="57"/>
      <c r="F18" s="58"/>
    </row>
    <row r="19" spans="1:6" ht="12.75">
      <c r="A19" s="1" t="s">
        <v>12</v>
      </c>
      <c r="B19" s="9" t="s">
        <v>166</v>
      </c>
      <c r="C19" s="51"/>
      <c r="D19" s="52">
        <v>3.8</v>
      </c>
      <c r="E19" s="53">
        <f>E20+E21</f>
        <v>0</v>
      </c>
      <c r="F19" s="54">
        <f>F20+F21</f>
        <v>0</v>
      </c>
    </row>
    <row r="20" spans="1:6" ht="12.75">
      <c r="A20" s="1" t="s">
        <v>167</v>
      </c>
      <c r="B20" s="11" t="s">
        <v>168</v>
      </c>
      <c r="C20" s="59"/>
      <c r="D20" s="52"/>
      <c r="E20" s="57"/>
      <c r="F20" s="58"/>
    </row>
    <row r="21" spans="1:6" ht="12.75">
      <c r="A21" s="1" t="s">
        <v>169</v>
      </c>
      <c r="B21" s="11" t="s">
        <v>170</v>
      </c>
      <c r="C21" s="59"/>
      <c r="D21" s="52"/>
      <c r="E21" s="57"/>
      <c r="F21" s="58"/>
    </row>
    <row r="22" spans="1:6" ht="12.75">
      <c r="A22" s="1" t="s">
        <v>15</v>
      </c>
      <c r="B22" s="9" t="s">
        <v>171</v>
      </c>
      <c r="C22" s="51"/>
      <c r="D22" s="52">
        <v>4</v>
      </c>
      <c r="E22" s="53">
        <f>E23+E24+E25+E36</f>
        <v>0</v>
      </c>
      <c r="F22" s="54">
        <f>F23+F24+F25+F36</f>
        <v>0</v>
      </c>
    </row>
    <row r="23" spans="1:6" ht="12.75">
      <c r="A23" s="1" t="s">
        <v>172</v>
      </c>
      <c r="B23" s="11" t="s">
        <v>173</v>
      </c>
      <c r="C23" s="59"/>
      <c r="D23" s="52"/>
      <c r="E23" s="57"/>
      <c r="F23" s="58"/>
    </row>
    <row r="24" spans="1:6" ht="12.75">
      <c r="A24" s="1" t="s">
        <v>174</v>
      </c>
      <c r="B24" s="11" t="s">
        <v>175</v>
      </c>
      <c r="C24" s="59"/>
      <c r="D24" s="52"/>
      <c r="E24" s="57"/>
      <c r="F24" s="58"/>
    </row>
    <row r="25" spans="1:6" ht="12.75">
      <c r="A25" s="1" t="s">
        <v>176</v>
      </c>
      <c r="B25" s="11" t="s">
        <v>177</v>
      </c>
      <c r="C25" s="59"/>
      <c r="D25" s="52"/>
      <c r="E25" s="60">
        <f>E26+E31</f>
        <v>0</v>
      </c>
      <c r="F25" s="61">
        <f>F26+F31</f>
        <v>0</v>
      </c>
    </row>
    <row r="26" spans="1:6" ht="12.75">
      <c r="A26" s="1" t="s">
        <v>178</v>
      </c>
      <c r="B26" s="11" t="s">
        <v>179</v>
      </c>
      <c r="C26" s="59"/>
      <c r="D26" s="52"/>
      <c r="E26" s="60">
        <f>SUM(E27:E30)</f>
        <v>0</v>
      </c>
      <c r="F26" s="61">
        <f>SUM(F27:F30)</f>
        <v>0</v>
      </c>
    </row>
    <row r="27" spans="1:6" ht="12.75">
      <c r="A27" s="1" t="s">
        <v>180</v>
      </c>
      <c r="B27" s="11" t="s">
        <v>181</v>
      </c>
      <c r="C27" s="59"/>
      <c r="D27" s="52"/>
      <c r="E27" s="57"/>
      <c r="F27" s="58"/>
    </row>
    <row r="28" spans="1:6" ht="12.75">
      <c r="A28" s="1" t="s">
        <v>182</v>
      </c>
      <c r="B28" s="11" t="s">
        <v>183</v>
      </c>
      <c r="C28" s="59"/>
      <c r="D28" s="52"/>
      <c r="E28" s="57"/>
      <c r="F28" s="58"/>
    </row>
    <row r="29" spans="1:6" ht="12.75">
      <c r="A29" s="1" t="s">
        <v>184</v>
      </c>
      <c r="B29" s="11" t="s">
        <v>185</v>
      </c>
      <c r="C29" s="59"/>
      <c r="D29" s="52"/>
      <c r="E29" s="57"/>
      <c r="F29" s="58"/>
    </row>
    <row r="30" spans="1:6" ht="12.75">
      <c r="A30" s="1" t="s">
        <v>186</v>
      </c>
      <c r="B30" s="11" t="s">
        <v>187</v>
      </c>
      <c r="C30" s="59"/>
      <c r="D30" s="52"/>
      <c r="E30" s="57"/>
      <c r="F30" s="58"/>
    </row>
    <row r="31" spans="1:6" ht="12.75">
      <c r="A31" s="1" t="s">
        <v>188</v>
      </c>
      <c r="B31" s="11" t="s">
        <v>189</v>
      </c>
      <c r="C31" s="59"/>
      <c r="D31" s="52"/>
      <c r="E31" s="60">
        <f>SUM(E32:E35)</f>
        <v>0</v>
      </c>
      <c r="F31" s="61">
        <f>SUM(F32:F35)</f>
        <v>0</v>
      </c>
    </row>
    <row r="32" spans="1:6" ht="12.75">
      <c r="A32" s="1" t="s">
        <v>190</v>
      </c>
      <c r="B32" s="11" t="s">
        <v>181</v>
      </c>
      <c r="C32" s="59"/>
      <c r="D32" s="52"/>
      <c r="E32" s="57"/>
      <c r="F32" s="58"/>
    </row>
    <row r="33" spans="1:6" ht="12.75">
      <c r="A33" s="1" t="s">
        <v>191</v>
      </c>
      <c r="B33" s="11" t="s">
        <v>183</v>
      </c>
      <c r="C33" s="59"/>
      <c r="D33" s="52"/>
      <c r="E33" s="57"/>
      <c r="F33" s="58"/>
    </row>
    <row r="34" spans="1:6" ht="12.75">
      <c r="A34" s="1" t="s">
        <v>192</v>
      </c>
      <c r="B34" s="11" t="s">
        <v>185</v>
      </c>
      <c r="C34" s="59"/>
      <c r="D34" s="52"/>
      <c r="E34" s="57"/>
      <c r="F34" s="58"/>
    </row>
    <row r="35" spans="1:6" ht="12.75">
      <c r="A35" s="1" t="s">
        <v>193</v>
      </c>
      <c r="B35" s="11" t="s">
        <v>187</v>
      </c>
      <c r="C35" s="59"/>
      <c r="D35" s="52"/>
      <c r="E35" s="57"/>
      <c r="F35" s="58"/>
    </row>
    <row r="36" spans="1:6" ht="12.75">
      <c r="A36" s="1" t="s">
        <v>194</v>
      </c>
      <c r="B36" s="11" t="s">
        <v>195</v>
      </c>
      <c r="C36" s="59"/>
      <c r="D36" s="52"/>
      <c r="E36" s="57"/>
      <c r="F36" s="58"/>
    </row>
    <row r="37" spans="1:6" ht="12.75">
      <c r="A37" s="1" t="s">
        <v>18</v>
      </c>
      <c r="B37" s="9" t="s">
        <v>196</v>
      </c>
      <c r="C37" s="51"/>
      <c r="D37" s="52">
        <v>5</v>
      </c>
      <c r="E37" s="53">
        <f>SUM(E38:E39)</f>
        <v>0</v>
      </c>
      <c r="F37" s="54">
        <f>SUM(F38:F39)</f>
        <v>0</v>
      </c>
    </row>
    <row r="38" spans="1:6" ht="12.75">
      <c r="A38" s="1" t="s">
        <v>197</v>
      </c>
      <c r="B38" s="11" t="s">
        <v>198</v>
      </c>
      <c r="C38" s="59"/>
      <c r="D38" s="52"/>
      <c r="E38" s="57"/>
      <c r="F38" s="58"/>
    </row>
    <row r="39" spans="1:6" ht="12.75">
      <c r="A39" s="1" t="s">
        <v>199</v>
      </c>
      <c r="B39" s="11" t="s">
        <v>200</v>
      </c>
      <c r="C39" s="59"/>
      <c r="D39" s="52"/>
      <c r="E39" s="57"/>
      <c r="F39" s="58"/>
    </row>
    <row r="40" spans="1:6" ht="12.75">
      <c r="A40" s="1" t="s">
        <v>21</v>
      </c>
      <c r="B40" s="9" t="s">
        <v>25</v>
      </c>
      <c r="C40" s="51"/>
      <c r="D40" s="52"/>
      <c r="E40" s="53">
        <f>E41+E47+E60+E77</f>
        <v>0</v>
      </c>
      <c r="F40" s="54">
        <f>F41+F47+F60+F77</f>
        <v>0</v>
      </c>
    </row>
    <row r="41" spans="1:6" ht="12.75">
      <c r="A41" s="1" t="s">
        <v>24</v>
      </c>
      <c r="B41" s="9" t="s">
        <v>201</v>
      </c>
      <c r="C41" s="51"/>
      <c r="D41" s="52">
        <v>6</v>
      </c>
      <c r="E41" s="53">
        <f>SUM(E42:E46)</f>
        <v>0</v>
      </c>
      <c r="F41" s="54">
        <f>SUM(F42:F46)</f>
        <v>0</v>
      </c>
    </row>
    <row r="42" spans="1:6" ht="12.75">
      <c r="A42" s="1" t="s">
        <v>202</v>
      </c>
      <c r="B42" s="11" t="s">
        <v>203</v>
      </c>
      <c r="C42" s="59"/>
      <c r="D42" s="52"/>
      <c r="E42" s="57"/>
      <c r="F42" s="58"/>
    </row>
    <row r="43" spans="1:6" ht="12.75">
      <c r="A43" s="1" t="s">
        <v>204</v>
      </c>
      <c r="B43" s="11" t="s">
        <v>205</v>
      </c>
      <c r="C43" s="59"/>
      <c r="D43" s="52"/>
      <c r="E43" s="57"/>
      <c r="F43" s="58"/>
    </row>
    <row r="44" spans="1:6" ht="12.75">
      <c r="A44" s="1" t="s">
        <v>206</v>
      </c>
      <c r="B44" s="11" t="s">
        <v>207</v>
      </c>
      <c r="C44" s="59"/>
      <c r="D44" s="52"/>
      <c r="E44" s="57"/>
      <c r="F44" s="58"/>
    </row>
    <row r="45" spans="1:6" ht="12.75">
      <c r="A45" s="1" t="s">
        <v>208</v>
      </c>
      <c r="B45" s="11" t="s">
        <v>209</v>
      </c>
      <c r="C45" s="59"/>
      <c r="D45" s="52"/>
      <c r="E45" s="57"/>
      <c r="F45" s="58"/>
    </row>
    <row r="46" spans="1:6" ht="12.75">
      <c r="A46" s="1" t="s">
        <v>210</v>
      </c>
      <c r="B46" s="11" t="s">
        <v>211</v>
      </c>
      <c r="C46" s="59"/>
      <c r="D46" s="52"/>
      <c r="E46" s="57"/>
      <c r="F46" s="58"/>
    </row>
    <row r="47" spans="1:6" ht="12.75">
      <c r="A47" s="1" t="s">
        <v>27</v>
      </c>
      <c r="B47" s="9" t="s">
        <v>212</v>
      </c>
      <c r="C47" s="51"/>
      <c r="D47" s="52">
        <v>7.8</v>
      </c>
      <c r="E47" s="53">
        <f>E48+E53</f>
        <v>0</v>
      </c>
      <c r="F47" s="54">
        <f>F48+F53</f>
        <v>0</v>
      </c>
    </row>
    <row r="48" spans="1:6" ht="12.75">
      <c r="A48" s="1" t="s">
        <v>213</v>
      </c>
      <c r="B48" s="11" t="s">
        <v>214</v>
      </c>
      <c r="C48" s="59"/>
      <c r="D48" s="52"/>
      <c r="E48" s="60">
        <f>E49+E52</f>
        <v>0</v>
      </c>
      <c r="F48" s="61">
        <f>F49+F52</f>
        <v>0</v>
      </c>
    </row>
    <row r="49" spans="1:6" ht="12.75">
      <c r="A49" s="1" t="s">
        <v>215</v>
      </c>
      <c r="B49" s="11" t="s">
        <v>216</v>
      </c>
      <c r="C49" s="59"/>
      <c r="D49" s="52"/>
      <c r="E49" s="60">
        <f>SUM(E50:E51)</f>
        <v>0</v>
      </c>
      <c r="F49" s="61">
        <f>SUM(F50:F51)</f>
        <v>0</v>
      </c>
    </row>
    <row r="50" spans="1:6" ht="12.75">
      <c r="A50" s="1" t="s">
        <v>217</v>
      </c>
      <c r="B50" s="11" t="s">
        <v>218</v>
      </c>
      <c r="C50" s="59"/>
      <c r="D50" s="52"/>
      <c r="E50" s="57"/>
      <c r="F50" s="58"/>
    </row>
    <row r="51" spans="1:6" ht="12.75">
      <c r="A51" s="1" t="s">
        <v>219</v>
      </c>
      <c r="B51" s="11" t="s">
        <v>220</v>
      </c>
      <c r="C51" s="59"/>
      <c r="D51" s="52"/>
      <c r="E51" s="57"/>
      <c r="F51" s="58"/>
    </row>
    <row r="52" spans="1:6" ht="12.75">
      <c r="A52" s="1" t="s">
        <v>221</v>
      </c>
      <c r="B52" s="11" t="s">
        <v>222</v>
      </c>
      <c r="C52" s="59"/>
      <c r="D52" s="52"/>
      <c r="E52" s="57"/>
      <c r="F52" s="58"/>
    </row>
    <row r="53" spans="1:6" ht="12.75" customHeight="1">
      <c r="A53" s="1" t="s">
        <v>223</v>
      </c>
      <c r="B53" s="15" t="s">
        <v>224</v>
      </c>
      <c r="C53" s="55"/>
      <c r="D53" s="56"/>
      <c r="E53" s="60">
        <f>E54+E57+E58+E59</f>
        <v>0</v>
      </c>
      <c r="F53" s="61">
        <f>F54+F57+F58+F59</f>
        <v>0</v>
      </c>
    </row>
    <row r="54" spans="1:6" ht="12.75">
      <c r="A54" s="1" t="s">
        <v>225</v>
      </c>
      <c r="B54" s="11" t="s">
        <v>216</v>
      </c>
      <c r="C54" s="59"/>
      <c r="D54" s="52"/>
      <c r="E54" s="60">
        <f>SUM(E55:E56)</f>
        <v>0</v>
      </c>
      <c r="F54" s="61">
        <f>SUM(F55:F56)</f>
        <v>0</v>
      </c>
    </row>
    <row r="55" spans="1:6" ht="12.75">
      <c r="A55" s="1" t="s">
        <v>226</v>
      </c>
      <c r="B55" s="11" t="s">
        <v>218</v>
      </c>
      <c r="C55" s="59"/>
      <c r="D55" s="52"/>
      <c r="E55" s="57"/>
      <c r="F55" s="58"/>
    </row>
    <row r="56" spans="1:6" ht="12.75">
      <c r="A56" s="1" t="s">
        <v>227</v>
      </c>
      <c r="B56" s="11" t="s">
        <v>220</v>
      </c>
      <c r="C56" s="59"/>
      <c r="D56" s="52"/>
      <c r="E56" s="57"/>
      <c r="F56" s="58"/>
    </row>
    <row r="57" spans="1:6" ht="24" customHeight="1">
      <c r="A57" s="1" t="s">
        <v>228</v>
      </c>
      <c r="B57" s="15" t="s">
        <v>229</v>
      </c>
      <c r="C57" s="55"/>
      <c r="D57" s="56"/>
      <c r="E57" s="57"/>
      <c r="F57" s="58"/>
    </row>
    <row r="58" spans="1:6" ht="12.75">
      <c r="A58" s="1" t="s">
        <v>230</v>
      </c>
      <c r="B58" s="15" t="s">
        <v>231</v>
      </c>
      <c r="C58" s="55"/>
      <c r="D58" s="56"/>
      <c r="E58" s="57"/>
      <c r="F58" s="58"/>
    </row>
    <row r="59" spans="1:6" ht="12.75" customHeight="1">
      <c r="A59" s="1" t="s">
        <v>232</v>
      </c>
      <c r="B59" s="15" t="s">
        <v>233</v>
      </c>
      <c r="C59" s="55"/>
      <c r="D59" s="56"/>
      <c r="E59" s="57"/>
      <c r="F59" s="58"/>
    </row>
    <row r="60" spans="1:6" ht="12.75" customHeight="1">
      <c r="A60" s="1" t="s">
        <v>29</v>
      </c>
      <c r="B60" s="16" t="s">
        <v>234</v>
      </c>
      <c r="C60" s="62"/>
      <c r="D60" s="56">
        <v>9</v>
      </c>
      <c r="E60" s="53">
        <f>E61+E76</f>
        <v>0</v>
      </c>
      <c r="F60" s="54">
        <f>F61+F76</f>
        <v>0</v>
      </c>
    </row>
    <row r="61" spans="1:6" ht="12.75" customHeight="1">
      <c r="A61" s="1" t="s">
        <v>32</v>
      </c>
      <c r="B61" s="15" t="s">
        <v>235</v>
      </c>
      <c r="C61" s="55"/>
      <c r="D61" s="56"/>
      <c r="E61" s="60">
        <f>E62+E67+E72</f>
        <v>0</v>
      </c>
      <c r="F61" s="61">
        <f>F62+F67+F72</f>
        <v>0</v>
      </c>
    </row>
    <row r="62" spans="1:6" ht="12.75" customHeight="1">
      <c r="A62" s="1" t="s">
        <v>236</v>
      </c>
      <c r="B62" s="15" t="s">
        <v>179</v>
      </c>
      <c r="C62" s="55"/>
      <c r="D62" s="56"/>
      <c r="E62" s="60">
        <f>SUM(E63:E66)</f>
        <v>0</v>
      </c>
      <c r="F62" s="61">
        <f>SUM(F63:F66)</f>
        <v>0</v>
      </c>
    </row>
    <row r="63" spans="1:6" ht="12.75">
      <c r="A63" s="1" t="s">
        <v>237</v>
      </c>
      <c r="B63" s="11" t="s">
        <v>181</v>
      </c>
      <c r="C63" s="59"/>
      <c r="D63" s="52"/>
      <c r="E63" s="57"/>
      <c r="F63" s="58"/>
    </row>
    <row r="64" spans="1:6" ht="12.75">
      <c r="A64" s="1" t="s">
        <v>238</v>
      </c>
      <c r="B64" s="11" t="s">
        <v>183</v>
      </c>
      <c r="C64" s="59"/>
      <c r="D64" s="52"/>
      <c r="E64" s="57"/>
      <c r="F64" s="58"/>
    </row>
    <row r="65" spans="1:6" ht="12.75">
      <c r="A65" s="1" t="s">
        <v>239</v>
      </c>
      <c r="B65" s="11" t="s">
        <v>185</v>
      </c>
      <c r="C65" s="59"/>
      <c r="D65" s="52"/>
      <c r="E65" s="57"/>
      <c r="F65" s="58"/>
    </row>
    <row r="66" spans="1:6" ht="12.75">
      <c r="A66" s="1" t="s">
        <v>240</v>
      </c>
      <c r="B66" s="11" t="s">
        <v>241</v>
      </c>
      <c r="C66" s="59"/>
      <c r="D66" s="52"/>
      <c r="E66" s="57"/>
      <c r="F66" s="58"/>
    </row>
    <row r="67" spans="1:6" ht="12.75" customHeight="1">
      <c r="A67" s="1" t="s">
        <v>242</v>
      </c>
      <c r="B67" s="15" t="s">
        <v>243</v>
      </c>
      <c r="C67" s="55"/>
      <c r="D67" s="56"/>
      <c r="E67" s="60">
        <f>SUM(E68:E71)</f>
        <v>0</v>
      </c>
      <c r="F67" s="61">
        <f>SUM(F68:F71)</f>
        <v>0</v>
      </c>
    </row>
    <row r="68" spans="1:6" ht="12.75">
      <c r="A68" s="1" t="s">
        <v>244</v>
      </c>
      <c r="B68" s="11" t="s">
        <v>181</v>
      </c>
      <c r="C68" s="59"/>
      <c r="D68" s="52"/>
      <c r="E68" s="57"/>
      <c r="F68" s="58"/>
    </row>
    <row r="69" spans="1:6" ht="12.75">
      <c r="A69" s="1" t="s">
        <v>245</v>
      </c>
      <c r="B69" s="11" t="s">
        <v>183</v>
      </c>
      <c r="C69" s="59"/>
      <c r="D69" s="52"/>
      <c r="E69" s="57"/>
      <c r="F69" s="58"/>
    </row>
    <row r="70" spans="1:6" ht="12.75">
      <c r="A70" s="1" t="s">
        <v>246</v>
      </c>
      <c r="B70" s="11" t="s">
        <v>185</v>
      </c>
      <c r="C70" s="59"/>
      <c r="D70" s="52"/>
      <c r="E70" s="57"/>
      <c r="F70" s="58"/>
    </row>
    <row r="71" spans="1:6" ht="12.75">
      <c r="A71" s="1" t="s">
        <v>247</v>
      </c>
      <c r="B71" s="11" t="s">
        <v>241</v>
      </c>
      <c r="C71" s="59"/>
      <c r="D71" s="52"/>
      <c r="E71" s="57"/>
      <c r="F71" s="58"/>
    </row>
    <row r="72" spans="1:6" ht="12.75" customHeight="1">
      <c r="A72" s="1" t="s">
        <v>248</v>
      </c>
      <c r="B72" s="15" t="s">
        <v>249</v>
      </c>
      <c r="C72" s="55"/>
      <c r="D72" s="56"/>
      <c r="E72" s="60">
        <f>SUM(E73:E75)</f>
        <v>0</v>
      </c>
      <c r="F72" s="61">
        <f>SUM(F73:F75)</f>
        <v>0</v>
      </c>
    </row>
    <row r="73" spans="1:6" ht="12.75" customHeight="1">
      <c r="A73" s="1" t="s">
        <v>250</v>
      </c>
      <c r="B73" s="15" t="s">
        <v>251</v>
      </c>
      <c r="C73" s="55"/>
      <c r="D73" s="56"/>
      <c r="E73" s="57"/>
      <c r="F73" s="58"/>
    </row>
    <row r="74" spans="1:6" ht="12.75" customHeight="1">
      <c r="A74" s="1" t="s">
        <v>252</v>
      </c>
      <c r="B74" s="15" t="s">
        <v>253</v>
      </c>
      <c r="C74" s="55"/>
      <c r="D74" s="56"/>
      <c r="E74" s="57"/>
      <c r="F74" s="58"/>
    </row>
    <row r="75" spans="1:6" ht="12.75" customHeight="1">
      <c r="A75" s="1" t="s">
        <v>254</v>
      </c>
      <c r="B75" s="15" t="s">
        <v>255</v>
      </c>
      <c r="C75" s="55"/>
      <c r="D75" s="56"/>
      <c r="E75" s="57"/>
      <c r="F75" s="58"/>
    </row>
    <row r="76" spans="1:6" ht="12.75" customHeight="1">
      <c r="A76" s="1" t="s">
        <v>35</v>
      </c>
      <c r="B76" s="15" t="s">
        <v>256</v>
      </c>
      <c r="C76" s="55"/>
      <c r="D76" s="56"/>
      <c r="E76" s="57"/>
      <c r="F76" s="58"/>
    </row>
    <row r="77" spans="1:6" ht="12.75">
      <c r="A77" s="1" t="s">
        <v>38</v>
      </c>
      <c r="B77" s="9" t="s">
        <v>257</v>
      </c>
      <c r="C77" s="51"/>
      <c r="D77" s="52">
        <v>10</v>
      </c>
      <c r="E77" s="53">
        <f>SUM(E78:E78)</f>
        <v>0</v>
      </c>
      <c r="F77" s="54">
        <f>SUM(F78:F78)</f>
        <v>0</v>
      </c>
    </row>
    <row r="78" spans="1:6" ht="12.75">
      <c r="A78" s="1" t="s">
        <v>258</v>
      </c>
      <c r="B78" s="11" t="s">
        <v>259</v>
      </c>
      <c r="C78" s="59"/>
      <c r="D78" s="52"/>
      <c r="E78" s="63"/>
      <c r="F78" s="64"/>
    </row>
    <row r="79" spans="2:6" ht="12.75">
      <c r="B79" s="65" t="s">
        <v>260</v>
      </c>
      <c r="C79" s="66"/>
      <c r="D79" s="67"/>
      <c r="E79" s="68"/>
      <c r="F79" s="69"/>
    </row>
    <row r="80" spans="1:6" ht="12.75">
      <c r="A80" s="1" t="s">
        <v>41</v>
      </c>
      <c r="B80" s="19" t="s">
        <v>47</v>
      </c>
      <c r="C80" s="70"/>
      <c r="D80" s="71"/>
      <c r="E80" s="72">
        <f>E4+E40+E79</f>
        <v>0</v>
      </c>
      <c r="F80" s="73">
        <f>F4+F40+F79</f>
        <v>0</v>
      </c>
    </row>
    <row r="83" spans="2:3" ht="12.75">
      <c r="B83" s="3"/>
      <c r="C83" s="3"/>
    </row>
  </sheetData>
  <sheetProtection/>
  <printOptions horizontalCentered="1"/>
  <pageMargins left="0.39375" right="0.39375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zoomScale="90" zoomScaleNormal="90" zoomScalePageLayoutView="0" workbookViewId="0" topLeftCell="B1">
      <selection activeCell="F31" sqref="F31"/>
    </sheetView>
  </sheetViews>
  <sheetFormatPr defaultColWidth="9.00390625" defaultRowHeight="12.75" outlineLevelCol="1"/>
  <cols>
    <col min="1" max="1" width="0" style="1" hidden="1" customWidth="1" outlineLevel="1"/>
    <col min="2" max="2" width="49.125" style="1" customWidth="1"/>
    <col min="3" max="3" width="13.75390625" style="1" customWidth="1"/>
    <col min="4" max="4" width="4.375" style="47" customWidth="1"/>
    <col min="5" max="6" width="13.75390625" style="2" customWidth="1"/>
    <col min="7" max="16384" width="9.125" style="1" customWidth="1"/>
  </cols>
  <sheetData>
    <row r="1" spans="1:6" ht="24" customHeight="1">
      <c r="A1" s="28" t="s">
        <v>51</v>
      </c>
      <c r="B1" s="6"/>
      <c r="C1" s="74"/>
      <c r="D1" s="49" t="s">
        <v>137</v>
      </c>
      <c r="E1" s="50" t="s">
        <v>138</v>
      </c>
      <c r="F1" s="7" t="s">
        <v>139</v>
      </c>
    </row>
    <row r="2" spans="2:6" ht="12.75" customHeight="1">
      <c r="B2" s="9" t="s">
        <v>3</v>
      </c>
      <c r="C2" s="51"/>
      <c r="D2" s="52"/>
      <c r="E2" s="75"/>
      <c r="F2" s="76"/>
    </row>
    <row r="3" spans="1:6" ht="12.75" customHeight="1">
      <c r="A3" s="1" t="s">
        <v>261</v>
      </c>
      <c r="B3" s="9" t="s">
        <v>262</v>
      </c>
      <c r="C3" s="51"/>
      <c r="D3" s="52"/>
      <c r="E3" s="53">
        <f>E4+E5+E6+E7+E13+E14+E15+E18+E21</f>
        <v>0</v>
      </c>
      <c r="F3" s="54">
        <f>F4+F5+F6+F7+F13+F14+F15+F18+F21</f>
        <v>0</v>
      </c>
    </row>
    <row r="4" spans="1:6" ht="12.75" customHeight="1">
      <c r="A4" s="1" t="s">
        <v>263</v>
      </c>
      <c r="B4" s="9" t="s">
        <v>264</v>
      </c>
      <c r="C4" s="51"/>
      <c r="D4" s="52">
        <v>12</v>
      </c>
      <c r="E4" s="63"/>
      <c r="F4" s="64"/>
    </row>
    <row r="5" spans="1:6" ht="12.75" customHeight="1">
      <c r="A5" s="1" t="s">
        <v>265</v>
      </c>
      <c r="B5" s="16" t="s">
        <v>266</v>
      </c>
      <c r="C5" s="62"/>
      <c r="D5" s="56"/>
      <c r="E5" s="63"/>
      <c r="F5" s="64"/>
    </row>
    <row r="6" spans="1:6" ht="12.75" customHeight="1">
      <c r="A6" s="1" t="s">
        <v>267</v>
      </c>
      <c r="B6" s="16" t="s">
        <v>268</v>
      </c>
      <c r="C6" s="62"/>
      <c r="D6" s="56">
        <v>13</v>
      </c>
      <c r="E6" s="63"/>
      <c r="F6" s="64"/>
    </row>
    <row r="7" spans="1:6" ht="12.75" customHeight="1">
      <c r="A7" s="1" t="s">
        <v>269</v>
      </c>
      <c r="B7" s="9" t="s">
        <v>270</v>
      </c>
      <c r="C7" s="51"/>
      <c r="D7" s="52">
        <v>14</v>
      </c>
      <c r="E7" s="53">
        <f>SUM(E8:E12)</f>
        <v>0</v>
      </c>
      <c r="F7" s="54">
        <f>SUM(F8:F12)</f>
        <v>0</v>
      </c>
    </row>
    <row r="8" spans="1:6" ht="12.75" customHeight="1">
      <c r="A8" s="1" t="s">
        <v>271</v>
      </c>
      <c r="B8" s="11" t="s">
        <v>272</v>
      </c>
      <c r="C8" s="59"/>
      <c r="D8" s="52"/>
      <c r="E8" s="57"/>
      <c r="F8" s="58"/>
    </row>
    <row r="9" spans="1:6" ht="12.75" customHeight="1">
      <c r="A9" s="1" t="s">
        <v>273</v>
      </c>
      <c r="B9" s="11" t="s">
        <v>274</v>
      </c>
      <c r="C9" s="59"/>
      <c r="D9" s="52"/>
      <c r="E9" s="57"/>
      <c r="F9" s="58"/>
    </row>
    <row r="10" spans="1:6" ht="12.75" customHeight="1">
      <c r="A10" s="1" t="s">
        <v>275</v>
      </c>
      <c r="B10" s="11" t="s">
        <v>276</v>
      </c>
      <c r="C10" s="59"/>
      <c r="D10" s="52"/>
      <c r="E10" s="57"/>
      <c r="F10" s="58"/>
    </row>
    <row r="11" spans="1:6" ht="12.75" customHeight="1">
      <c r="A11" s="1" t="s">
        <v>277</v>
      </c>
      <c r="B11" s="11" t="s">
        <v>278</v>
      </c>
      <c r="C11" s="59"/>
      <c r="D11" s="52"/>
      <c r="E11" s="57"/>
      <c r="F11" s="58"/>
    </row>
    <row r="12" spans="1:6" ht="12.75" customHeight="1">
      <c r="A12" s="1" t="s">
        <v>279</v>
      </c>
      <c r="B12" s="11" t="s">
        <v>280</v>
      </c>
      <c r="C12" s="59"/>
      <c r="D12" s="52"/>
      <c r="E12" s="57"/>
      <c r="F12" s="58"/>
    </row>
    <row r="13" spans="1:6" ht="12.75" customHeight="1">
      <c r="A13" s="1" t="s">
        <v>281</v>
      </c>
      <c r="B13" s="9" t="s">
        <v>282</v>
      </c>
      <c r="C13" s="51"/>
      <c r="D13" s="52">
        <v>15</v>
      </c>
      <c r="E13" s="63"/>
      <c r="F13" s="64"/>
    </row>
    <row r="14" spans="1:6" ht="12.75" customHeight="1">
      <c r="A14" s="1" t="s">
        <v>283</v>
      </c>
      <c r="B14" s="9" t="s">
        <v>284</v>
      </c>
      <c r="C14" s="51"/>
      <c r="D14" s="52">
        <v>16</v>
      </c>
      <c r="E14" s="63"/>
      <c r="F14" s="64"/>
    </row>
    <row r="15" spans="1:6" ht="12.75" customHeight="1">
      <c r="A15" s="1" t="s">
        <v>285</v>
      </c>
      <c r="B15" s="77" t="s">
        <v>286</v>
      </c>
      <c r="C15" s="78"/>
      <c r="D15" s="56"/>
      <c r="E15" s="53">
        <f>SUM(E16:E17)</f>
        <v>0</v>
      </c>
      <c r="F15" s="54">
        <f>SUM(F16:F17)</f>
        <v>0</v>
      </c>
    </row>
    <row r="16" spans="1:6" ht="12.75" customHeight="1">
      <c r="A16" s="41" t="s">
        <v>116</v>
      </c>
      <c r="B16" s="79" t="s">
        <v>287</v>
      </c>
      <c r="C16" s="80"/>
      <c r="D16" s="56"/>
      <c r="E16" s="57"/>
      <c r="F16" s="58"/>
    </row>
    <row r="17" spans="1:6" ht="12.75" customHeight="1">
      <c r="A17" s="41" t="s">
        <v>129</v>
      </c>
      <c r="B17" s="79" t="s">
        <v>288</v>
      </c>
      <c r="C17" s="80"/>
      <c r="D17" s="56"/>
      <c r="E17" s="57"/>
      <c r="F17" s="58"/>
    </row>
    <row r="18" spans="1:6" ht="12.75" customHeight="1">
      <c r="A18" s="1" t="s">
        <v>289</v>
      </c>
      <c r="B18" s="9" t="s">
        <v>290</v>
      </c>
      <c r="C18" s="51"/>
      <c r="D18" s="52"/>
      <c r="E18" s="53">
        <f>SUM(E19:E20)</f>
        <v>0</v>
      </c>
      <c r="F18" s="54">
        <f>SUM(F19:F20)</f>
        <v>0</v>
      </c>
    </row>
    <row r="19" spans="1:6" ht="12.75" customHeight="1">
      <c r="A19" s="41" t="s">
        <v>132</v>
      </c>
      <c r="B19" s="11" t="s">
        <v>291</v>
      </c>
      <c r="C19" s="59"/>
      <c r="D19" s="52"/>
      <c r="E19" s="57"/>
      <c r="F19" s="58"/>
    </row>
    <row r="20" spans="1:6" ht="12.75" customHeight="1">
      <c r="A20" s="41" t="s">
        <v>133</v>
      </c>
      <c r="B20" s="11" t="s">
        <v>292</v>
      </c>
      <c r="C20" s="59"/>
      <c r="D20" s="52"/>
      <c r="E20" s="57"/>
      <c r="F20" s="58"/>
    </row>
    <row r="21" spans="1:6" ht="25.5" customHeight="1">
      <c r="A21" s="1" t="s">
        <v>293</v>
      </c>
      <c r="B21" s="16" t="s">
        <v>294</v>
      </c>
      <c r="C21" s="62"/>
      <c r="D21" s="56">
        <v>17</v>
      </c>
      <c r="E21" s="57"/>
      <c r="F21" s="58"/>
    </row>
    <row r="22" spans="1:6" ht="12.75" customHeight="1">
      <c r="A22" s="1" t="s">
        <v>295</v>
      </c>
      <c r="B22" s="16" t="s">
        <v>23</v>
      </c>
      <c r="C22" s="62"/>
      <c r="D22" s="56"/>
      <c r="E22" s="60">
        <f>E23+E31+E38+E57</f>
        <v>0</v>
      </c>
      <c r="F22" s="61">
        <f>F23+F31+F38+F57</f>
        <v>0</v>
      </c>
    </row>
    <row r="23" spans="1:6" ht="12.75" customHeight="1">
      <c r="A23" s="1" t="s">
        <v>296</v>
      </c>
      <c r="B23" s="9" t="s">
        <v>297</v>
      </c>
      <c r="C23" s="51"/>
      <c r="D23" s="52">
        <v>18</v>
      </c>
      <c r="E23" s="53">
        <f>E24+E25+E28</f>
        <v>0</v>
      </c>
      <c r="F23" s="54">
        <f>F24+F25+F28</f>
        <v>0</v>
      </c>
    </row>
    <row r="24" spans="1:6" ht="12.75" customHeight="1">
      <c r="A24" s="1" t="s">
        <v>298</v>
      </c>
      <c r="B24" s="11" t="s">
        <v>299</v>
      </c>
      <c r="C24" s="59"/>
      <c r="D24" s="52"/>
      <c r="E24" s="57"/>
      <c r="F24" s="58"/>
    </row>
    <row r="25" spans="1:6" ht="12.75" customHeight="1">
      <c r="A25" s="1" t="s">
        <v>300</v>
      </c>
      <c r="B25" s="11" t="s">
        <v>301</v>
      </c>
      <c r="C25" s="59"/>
      <c r="D25" s="52"/>
      <c r="E25" s="60">
        <f>SUM(E26:E27)</f>
        <v>0</v>
      </c>
      <c r="F25" s="61">
        <f>SUM(F26:F27)</f>
        <v>0</v>
      </c>
    </row>
    <row r="26" spans="1:6" ht="12.75" customHeight="1">
      <c r="A26" s="1" t="s">
        <v>302</v>
      </c>
      <c r="B26" s="11" t="s">
        <v>303</v>
      </c>
      <c r="C26" s="59"/>
      <c r="D26" s="52"/>
      <c r="E26" s="57"/>
      <c r="F26" s="58"/>
    </row>
    <row r="27" spans="1:6" ht="12.75" customHeight="1">
      <c r="A27" s="1" t="s">
        <v>304</v>
      </c>
      <c r="B27" s="11" t="s">
        <v>305</v>
      </c>
      <c r="C27" s="59"/>
      <c r="D27" s="52"/>
      <c r="E27" s="57"/>
      <c r="F27" s="58"/>
    </row>
    <row r="28" spans="1:6" ht="12.75" customHeight="1">
      <c r="A28" s="1" t="s">
        <v>306</v>
      </c>
      <c r="B28" s="11" t="s">
        <v>307</v>
      </c>
      <c r="C28" s="59"/>
      <c r="D28" s="52"/>
      <c r="E28" s="60">
        <f>SUM(E29:E30)</f>
        <v>0</v>
      </c>
      <c r="F28" s="61">
        <f>SUM(F29:F30)</f>
        <v>0</v>
      </c>
    </row>
    <row r="29" spans="1:6" ht="12.75" customHeight="1">
      <c r="A29" s="1" t="s">
        <v>308</v>
      </c>
      <c r="B29" s="11" t="s">
        <v>303</v>
      </c>
      <c r="C29" s="59"/>
      <c r="D29" s="52"/>
      <c r="E29" s="57"/>
      <c r="F29" s="58"/>
    </row>
    <row r="30" spans="1:6" ht="12.75" customHeight="1">
      <c r="A30" s="1" t="s">
        <v>309</v>
      </c>
      <c r="B30" s="11" t="s">
        <v>305</v>
      </c>
      <c r="C30" s="59"/>
      <c r="D30" s="52"/>
      <c r="E30" s="57"/>
      <c r="F30" s="58"/>
    </row>
    <row r="31" spans="1:6" ht="12.75" customHeight="1">
      <c r="A31" s="1" t="s">
        <v>310</v>
      </c>
      <c r="B31" s="9" t="s">
        <v>311</v>
      </c>
      <c r="C31" s="51"/>
      <c r="D31" s="52">
        <v>19</v>
      </c>
      <c r="E31" s="53">
        <f>E32+E33</f>
        <v>0</v>
      </c>
      <c r="F31" s="54">
        <f>F32+F33</f>
        <v>0</v>
      </c>
    </row>
    <row r="32" spans="1:6" ht="12.75" customHeight="1">
      <c r="A32" s="1" t="s">
        <v>312</v>
      </c>
      <c r="B32" s="15" t="s">
        <v>313</v>
      </c>
      <c r="C32" s="55"/>
      <c r="D32" s="56"/>
      <c r="E32" s="57"/>
      <c r="F32" s="58"/>
    </row>
    <row r="33" spans="1:6" ht="12.75" customHeight="1">
      <c r="A33" s="1" t="s">
        <v>314</v>
      </c>
      <c r="B33" s="11" t="s">
        <v>315</v>
      </c>
      <c r="C33" s="59"/>
      <c r="D33" s="52"/>
      <c r="E33" s="60">
        <f>SUM(E34:E37)</f>
        <v>0</v>
      </c>
      <c r="F33" s="61">
        <f>SUM(F34:F37)</f>
        <v>0</v>
      </c>
    </row>
    <row r="34" spans="1:6" ht="12.75" customHeight="1">
      <c r="A34" s="1" t="s">
        <v>316</v>
      </c>
      <c r="B34" s="11" t="s">
        <v>317</v>
      </c>
      <c r="C34" s="59"/>
      <c r="D34" s="52"/>
      <c r="E34" s="57"/>
      <c r="F34" s="58"/>
    </row>
    <row r="35" spans="1:6" ht="12.75" customHeight="1">
      <c r="A35" s="1" t="s">
        <v>318</v>
      </c>
      <c r="B35" s="11" t="s">
        <v>319</v>
      </c>
      <c r="C35" s="59"/>
      <c r="D35" s="52"/>
      <c r="E35" s="57"/>
      <c r="F35" s="58"/>
    </row>
    <row r="36" spans="1:6" ht="12.75" customHeight="1">
      <c r="A36" s="1" t="s">
        <v>320</v>
      </c>
      <c r="B36" s="11" t="s">
        <v>321</v>
      </c>
      <c r="C36" s="59"/>
      <c r="D36" s="52"/>
      <c r="E36" s="57"/>
      <c r="F36" s="58"/>
    </row>
    <row r="37" spans="1:6" ht="12.75" customHeight="1">
      <c r="A37" s="1" t="s">
        <v>322</v>
      </c>
      <c r="B37" s="11" t="s">
        <v>323</v>
      </c>
      <c r="C37" s="59"/>
      <c r="D37" s="52"/>
      <c r="E37" s="57"/>
      <c r="F37" s="58"/>
    </row>
    <row r="38" spans="1:6" ht="12.75" customHeight="1">
      <c r="A38" s="1" t="s">
        <v>324</v>
      </c>
      <c r="B38" s="9" t="s">
        <v>325</v>
      </c>
      <c r="C38" s="51"/>
      <c r="D38" s="52">
        <v>20</v>
      </c>
      <c r="E38" s="53">
        <f>E39+E44+E56</f>
        <v>0</v>
      </c>
      <c r="F38" s="54">
        <f>F39+F44+F56</f>
        <v>0</v>
      </c>
    </row>
    <row r="39" spans="1:6" ht="12.75" customHeight="1">
      <c r="A39" s="1" t="s">
        <v>326</v>
      </c>
      <c r="B39" s="11" t="s">
        <v>313</v>
      </c>
      <c r="C39" s="59"/>
      <c r="D39" s="52"/>
      <c r="E39" s="60">
        <f>E40+E43</f>
        <v>0</v>
      </c>
      <c r="F39" s="61">
        <f>F40+F43</f>
        <v>0</v>
      </c>
    </row>
    <row r="40" spans="1:6" ht="12.75" customHeight="1">
      <c r="A40" s="1" t="s">
        <v>327</v>
      </c>
      <c r="B40" s="11" t="s">
        <v>328</v>
      </c>
      <c r="C40" s="59"/>
      <c r="D40" s="52"/>
      <c r="E40" s="60">
        <f>SUM(E41:E42)</f>
        <v>0</v>
      </c>
      <c r="F40" s="61">
        <f>SUM(F41:F42)</f>
        <v>0</v>
      </c>
    </row>
    <row r="41" spans="1:6" ht="12.75" customHeight="1">
      <c r="A41" s="1" t="s">
        <v>329</v>
      </c>
      <c r="B41" s="11" t="s">
        <v>218</v>
      </c>
      <c r="C41" s="59"/>
      <c r="D41" s="52"/>
      <c r="E41" s="57"/>
      <c r="F41" s="58"/>
    </row>
    <row r="42" spans="1:6" ht="12.75" customHeight="1">
      <c r="A42" s="1" t="s">
        <v>330</v>
      </c>
      <c r="B42" s="11" t="s">
        <v>220</v>
      </c>
      <c r="C42" s="59"/>
      <c r="D42" s="52"/>
      <c r="E42" s="57"/>
      <c r="F42" s="58"/>
    </row>
    <row r="43" spans="1:6" ht="12.75" customHeight="1">
      <c r="A43" s="1" t="s">
        <v>331</v>
      </c>
      <c r="B43" s="11" t="s">
        <v>222</v>
      </c>
      <c r="C43" s="59"/>
      <c r="D43" s="52"/>
      <c r="E43" s="57"/>
      <c r="F43" s="58"/>
    </row>
    <row r="44" spans="1:6" ht="12.75" customHeight="1">
      <c r="A44" s="1" t="s">
        <v>332</v>
      </c>
      <c r="B44" s="11" t="s">
        <v>315</v>
      </c>
      <c r="C44" s="59"/>
      <c r="D44" s="52"/>
      <c r="E44" s="60">
        <f>SUM(E45:E48,E51:E55)</f>
        <v>0</v>
      </c>
      <c r="F44" s="61">
        <f>SUM(F45:F48,F51:F55)</f>
        <v>0</v>
      </c>
    </row>
    <row r="45" spans="1:6" ht="12.75" customHeight="1">
      <c r="A45" s="1" t="s">
        <v>333</v>
      </c>
      <c r="B45" s="11" t="s">
        <v>334</v>
      </c>
      <c r="C45" s="59"/>
      <c r="D45" s="52"/>
      <c r="E45" s="57"/>
      <c r="F45" s="58"/>
    </row>
    <row r="46" spans="1:6" ht="12.75" customHeight="1">
      <c r="A46" s="1" t="s">
        <v>335</v>
      </c>
      <c r="B46" s="11" t="s">
        <v>336</v>
      </c>
      <c r="C46" s="59"/>
      <c r="D46" s="52"/>
      <c r="E46" s="57"/>
      <c r="F46" s="58"/>
    </row>
    <row r="47" spans="1:6" ht="12.75" customHeight="1">
      <c r="A47" s="1" t="s">
        <v>337</v>
      </c>
      <c r="B47" s="11" t="s">
        <v>338</v>
      </c>
      <c r="C47" s="59"/>
      <c r="D47" s="52"/>
      <c r="E47" s="57"/>
      <c r="F47" s="58"/>
    </row>
    <row r="48" spans="1:6" ht="12.75" customHeight="1">
      <c r="A48" s="1" t="s">
        <v>339</v>
      </c>
      <c r="B48" s="11" t="s">
        <v>340</v>
      </c>
      <c r="C48" s="59"/>
      <c r="D48" s="52"/>
      <c r="E48" s="60">
        <f>SUM(E49:E50)</f>
        <v>0</v>
      </c>
      <c r="F48" s="61">
        <f>SUM(F49:F50)</f>
        <v>0</v>
      </c>
    </row>
    <row r="49" spans="1:6" ht="12.75" customHeight="1">
      <c r="A49" s="1" t="s">
        <v>341</v>
      </c>
      <c r="B49" s="11" t="s">
        <v>218</v>
      </c>
      <c r="C49" s="59"/>
      <c r="D49" s="52"/>
      <c r="E49" s="57"/>
      <c r="F49" s="58"/>
    </row>
    <row r="50" spans="1:6" ht="12.75" customHeight="1">
      <c r="A50" s="1" t="s">
        <v>342</v>
      </c>
      <c r="B50" s="11" t="s">
        <v>220</v>
      </c>
      <c r="C50" s="59"/>
      <c r="D50" s="52"/>
      <c r="E50" s="57"/>
      <c r="F50" s="58"/>
    </row>
    <row r="51" spans="1:6" ht="12.75" customHeight="1">
      <c r="A51" s="1" t="s">
        <v>343</v>
      </c>
      <c r="B51" s="15" t="s">
        <v>344</v>
      </c>
      <c r="C51" s="55"/>
      <c r="D51" s="56"/>
      <c r="E51" s="57"/>
      <c r="F51" s="58"/>
    </row>
    <row r="52" spans="1:6" ht="12.75" customHeight="1">
      <c r="A52" s="1" t="s">
        <v>345</v>
      </c>
      <c r="B52" s="15" t="s">
        <v>346</v>
      </c>
      <c r="C52" s="55"/>
      <c r="D52" s="56"/>
      <c r="E52" s="57"/>
      <c r="F52" s="58"/>
    </row>
    <row r="53" spans="1:6" ht="12.75" customHeight="1">
      <c r="A53" s="1" t="s">
        <v>347</v>
      </c>
      <c r="B53" s="11" t="s">
        <v>348</v>
      </c>
      <c r="C53" s="59"/>
      <c r="D53" s="52"/>
      <c r="E53" s="57"/>
      <c r="F53" s="58"/>
    </row>
    <row r="54" spans="1:6" ht="12.75" customHeight="1">
      <c r="A54" s="1" t="s">
        <v>349</v>
      </c>
      <c r="B54" s="11" t="s">
        <v>350</v>
      </c>
      <c r="C54" s="59"/>
      <c r="D54" s="52"/>
      <c r="E54" s="57"/>
      <c r="F54" s="58"/>
    </row>
    <row r="55" spans="1:6" ht="12.75" customHeight="1">
      <c r="A55" s="1" t="s">
        <v>351</v>
      </c>
      <c r="B55" s="11" t="s">
        <v>352</v>
      </c>
      <c r="C55" s="59"/>
      <c r="D55" s="52"/>
      <c r="E55" s="57"/>
      <c r="F55" s="58"/>
    </row>
    <row r="56" spans="1:6" ht="12.75" customHeight="1">
      <c r="A56" s="1" t="s">
        <v>353</v>
      </c>
      <c r="B56" s="11" t="s">
        <v>354</v>
      </c>
      <c r="C56" s="59"/>
      <c r="D56" s="52"/>
      <c r="E56" s="57"/>
      <c r="F56" s="58"/>
    </row>
    <row r="57" spans="1:6" ht="12.75" customHeight="1">
      <c r="A57" s="1" t="s">
        <v>355</v>
      </c>
      <c r="B57" s="16" t="s">
        <v>356</v>
      </c>
      <c r="C57" s="62"/>
      <c r="D57" s="56">
        <v>21</v>
      </c>
      <c r="E57" s="53">
        <f>SUM(E58:E59)</f>
        <v>0</v>
      </c>
      <c r="F57" s="54">
        <f>SUM(F58:F59)</f>
        <v>0</v>
      </c>
    </row>
    <row r="58" spans="1:6" ht="12.75" customHeight="1">
      <c r="A58" s="1" t="s">
        <v>357</v>
      </c>
      <c r="B58" s="18" t="s">
        <v>358</v>
      </c>
      <c r="C58" s="81"/>
      <c r="D58" s="82"/>
      <c r="E58" s="57"/>
      <c r="F58" s="58"/>
    </row>
    <row r="59" spans="1:6" ht="12.75" customHeight="1">
      <c r="A59" s="1" t="s">
        <v>359</v>
      </c>
      <c r="B59" s="18" t="s">
        <v>200</v>
      </c>
      <c r="C59" s="81"/>
      <c r="D59" s="82"/>
      <c r="E59" s="60">
        <f>SUM(E60:E61)</f>
        <v>0</v>
      </c>
      <c r="F59" s="61">
        <f>SUM(F60:F61)</f>
        <v>0</v>
      </c>
    </row>
    <row r="60" spans="1:6" ht="12.75" customHeight="1">
      <c r="A60" s="1" t="s">
        <v>360</v>
      </c>
      <c r="B60" s="11" t="s">
        <v>361</v>
      </c>
      <c r="C60" s="59"/>
      <c r="D60" s="52"/>
      <c r="E60" s="57"/>
      <c r="F60" s="58"/>
    </row>
    <row r="61" spans="1:6" ht="12.75" customHeight="1">
      <c r="A61" s="1" t="s">
        <v>362</v>
      </c>
      <c r="B61" s="11" t="s">
        <v>363</v>
      </c>
      <c r="C61" s="59"/>
      <c r="D61" s="52"/>
      <c r="E61" s="57"/>
      <c r="F61" s="58"/>
    </row>
    <row r="62" spans="2:6" ht="12.75" customHeight="1">
      <c r="B62" s="65" t="s">
        <v>260</v>
      </c>
      <c r="C62" s="66"/>
      <c r="D62" s="67"/>
      <c r="E62" s="68"/>
      <c r="F62" s="69"/>
    </row>
    <row r="63" spans="1:6" ht="12.75" customHeight="1">
      <c r="A63" s="1" t="s">
        <v>364</v>
      </c>
      <c r="B63" s="19" t="s">
        <v>48</v>
      </c>
      <c r="C63" s="70"/>
      <c r="D63" s="71"/>
      <c r="E63" s="72">
        <f>E3+E22+E62</f>
        <v>0</v>
      </c>
      <c r="F63" s="73">
        <f>F3+F22+F62</f>
        <v>0</v>
      </c>
    </row>
    <row r="64" spans="4:7" s="83" customFormat="1" ht="12.75" customHeight="1">
      <c r="D64" s="84"/>
      <c r="E64" s="85">
        <f>'aktywa dla oddziałów'!E80-'pasywa dla oddziałów'!E63</f>
        <v>0</v>
      </c>
      <c r="F64" s="85">
        <f>'aktywa dla oddziałów'!F80-'pasywa dla oddziałów'!F63</f>
        <v>0</v>
      </c>
      <c r="G64" s="83" t="s">
        <v>365</v>
      </c>
    </row>
    <row r="65" spans="1:7" s="83" customFormat="1" ht="12.75" customHeight="1">
      <c r="A65" s="1"/>
      <c r="D65" s="84"/>
      <c r="E65" s="85" t="e">
        <f>E18-#REF!</f>
        <v>#REF!</v>
      </c>
      <c r="F65" s="85" t="e">
        <f>F18-#REF!</f>
        <v>#REF!</v>
      </c>
      <c r="G65" s="83" t="s">
        <v>366</v>
      </c>
    </row>
    <row r="66" spans="2:3" ht="12.75" customHeight="1">
      <c r="B66" s="3" t="s">
        <v>49</v>
      </c>
      <c r="C66" s="3"/>
    </row>
  </sheetData>
  <sheetProtection/>
  <printOptions horizontalCentered="1"/>
  <pageMargins left="0.39375" right="0.39375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6"/>
  <sheetViews>
    <sheetView zoomScale="90" zoomScaleNormal="90" zoomScalePageLayoutView="0" workbookViewId="0" topLeftCell="A4">
      <selection activeCell="F21" sqref="F21"/>
    </sheetView>
  </sheetViews>
  <sheetFormatPr defaultColWidth="9.00390625" defaultRowHeight="12.75"/>
  <cols>
    <col min="1" max="1" width="61.125" style="23" customWidth="1"/>
    <col min="2" max="3" width="13.75390625" style="27" customWidth="1"/>
    <col min="4" max="16384" width="9.125" style="23" customWidth="1"/>
  </cols>
  <sheetData>
    <row r="1" ht="45" customHeight="1">
      <c r="A1" s="26" t="s">
        <v>367</v>
      </c>
    </row>
    <row r="2" spans="1:3" ht="12">
      <c r="A2" s="29" t="s">
        <v>368</v>
      </c>
      <c r="B2" s="23"/>
      <c r="C2" s="23"/>
    </row>
    <row r="3" spans="1:3" ht="24" customHeight="1">
      <c r="A3" s="30"/>
      <c r="B3" s="86" t="s">
        <v>369</v>
      </c>
      <c r="C3" s="32" t="s">
        <v>370</v>
      </c>
    </row>
    <row r="4" spans="1:3" ht="12" customHeight="1">
      <c r="A4" s="87" t="s">
        <v>371</v>
      </c>
      <c r="B4" s="88">
        <f>SUM(B6:B9)</f>
        <v>87149288.16</v>
      </c>
      <c r="C4" s="89">
        <f>SUM(C6:C9)</f>
        <v>0</v>
      </c>
    </row>
    <row r="5" spans="1:3" ht="12">
      <c r="A5" s="90" t="s">
        <v>372</v>
      </c>
      <c r="B5" s="91">
        <v>418959.35</v>
      </c>
      <c r="C5" s="92"/>
    </row>
    <row r="6" spans="1:3" ht="12">
      <c r="A6" s="90" t="s">
        <v>373</v>
      </c>
      <c r="B6" s="91">
        <v>1560676.66</v>
      </c>
      <c r="C6" s="92"/>
    </row>
    <row r="7" spans="1:3" ht="24.75" customHeight="1">
      <c r="A7" s="90" t="s">
        <v>374</v>
      </c>
      <c r="B7" s="91">
        <f>42420.54+23413.09-0.03</f>
        <v>65833.6</v>
      </c>
      <c r="C7" s="92"/>
    </row>
    <row r="8" spans="1:3" ht="12">
      <c r="A8" s="90" t="s">
        <v>375</v>
      </c>
      <c r="B8" s="91"/>
      <c r="C8" s="92"/>
    </row>
    <row r="9" spans="1:3" ht="12">
      <c r="A9" s="90" t="s">
        <v>376</v>
      </c>
      <c r="B9" s="91">
        <f>85615829.71-93306.76+254.95</f>
        <v>85522777.89999999</v>
      </c>
      <c r="C9" s="92"/>
    </row>
    <row r="10" spans="1:3" ht="12">
      <c r="A10" s="93" t="s">
        <v>377</v>
      </c>
      <c r="B10" s="88">
        <f>SUM(B11:B19)</f>
        <v>88642595.12</v>
      </c>
      <c r="C10" s="89">
        <f>SUM(C11:C19)</f>
        <v>0</v>
      </c>
    </row>
    <row r="11" spans="1:3" ht="12">
      <c r="A11" s="94" t="s">
        <v>378</v>
      </c>
      <c r="B11" s="95">
        <v>546881.61</v>
      </c>
      <c r="C11" s="89"/>
    </row>
    <row r="12" spans="1:3" ht="12">
      <c r="A12" s="90" t="s">
        <v>379</v>
      </c>
      <c r="B12" s="95">
        <v>1456886.21</v>
      </c>
      <c r="C12" s="89"/>
    </row>
    <row r="13" spans="1:3" ht="12">
      <c r="A13" s="90" t="s">
        <v>380</v>
      </c>
      <c r="B13" s="95">
        <f>7638595.61+45458.72</f>
        <v>7684054.33</v>
      </c>
      <c r="C13" s="89"/>
    </row>
    <row r="14" spans="1:3" ht="12">
      <c r="A14" s="90" t="s">
        <v>381</v>
      </c>
      <c r="B14" s="95">
        <v>826351.4</v>
      </c>
      <c r="C14" s="89"/>
    </row>
    <row r="15" spans="1:3" ht="12">
      <c r="A15" s="90" t="s">
        <v>382</v>
      </c>
      <c r="B15" s="88"/>
      <c r="C15" s="89"/>
    </row>
    <row r="16" spans="1:3" ht="12">
      <c r="A16" s="90" t="s">
        <v>383</v>
      </c>
      <c r="B16" s="95">
        <v>11259181.21</v>
      </c>
      <c r="C16" s="89"/>
    </row>
    <row r="17" spans="1:3" ht="12">
      <c r="A17" s="90" t="s">
        <v>384</v>
      </c>
      <c r="B17" s="95">
        <v>2476039.53</v>
      </c>
      <c r="C17" s="89"/>
    </row>
    <row r="18" spans="1:3" ht="12">
      <c r="A18" s="90" t="s">
        <v>385</v>
      </c>
      <c r="B18" s="95">
        <v>224520.78</v>
      </c>
      <c r="C18" s="89"/>
    </row>
    <row r="19" spans="1:3" ht="12">
      <c r="A19" s="90" t="s">
        <v>386</v>
      </c>
      <c r="B19" s="95">
        <f>64177885.52-9205.47</f>
        <v>64168680.050000004</v>
      </c>
      <c r="C19" s="89"/>
    </row>
    <row r="20" spans="1:3" ht="12">
      <c r="A20" s="87" t="s">
        <v>387</v>
      </c>
      <c r="B20" s="88">
        <f>B4-B10</f>
        <v>-1493306.9600000083</v>
      </c>
      <c r="C20" s="89">
        <f>C4-C10</f>
        <v>0</v>
      </c>
    </row>
    <row r="21" spans="1:3" ht="12">
      <c r="A21" s="87" t="s">
        <v>388</v>
      </c>
      <c r="B21" s="88">
        <f>SUM(B22:B24)</f>
        <v>503832.25000000006</v>
      </c>
      <c r="C21" s="89">
        <f>SUM(C22:C24)</f>
        <v>0</v>
      </c>
    </row>
    <row r="22" spans="1:3" ht="12">
      <c r="A22" s="90" t="s">
        <v>389</v>
      </c>
      <c r="B22" s="91">
        <f>6595-6595</f>
        <v>0</v>
      </c>
      <c r="C22" s="92"/>
    </row>
    <row r="23" spans="1:3" ht="12">
      <c r="A23" s="90" t="s">
        <v>390</v>
      </c>
      <c r="B23" s="91"/>
      <c r="C23" s="92"/>
    </row>
    <row r="24" spans="1:3" ht="12">
      <c r="A24" s="90" t="s">
        <v>391</v>
      </c>
      <c r="B24" s="91">
        <f>487343.01-9205.47+25694.71</f>
        <v>503832.25000000006</v>
      </c>
      <c r="C24" s="92"/>
    </row>
    <row r="25" spans="1:3" ht="12">
      <c r="A25" s="87" t="s">
        <v>392</v>
      </c>
      <c r="B25" s="88">
        <f>SUM(B26:B28)</f>
        <v>2992593.88</v>
      </c>
      <c r="C25" s="89">
        <f>SUM(C26:C28)</f>
        <v>0</v>
      </c>
    </row>
    <row r="26" spans="1:3" ht="12">
      <c r="A26" s="90" t="s">
        <v>393</v>
      </c>
      <c r="B26" s="91">
        <v>56851.12</v>
      </c>
      <c r="C26" s="92"/>
    </row>
    <row r="27" spans="1:3" ht="12">
      <c r="A27" s="90" t="s">
        <v>394</v>
      </c>
      <c r="B27" s="91">
        <f>67251.37+35340.75</f>
        <v>102592.12</v>
      </c>
      <c r="C27" s="92"/>
    </row>
    <row r="28" spans="1:3" ht="12">
      <c r="A28" s="90" t="s">
        <v>395</v>
      </c>
      <c r="B28" s="91">
        <f>2926265.78+63446.12-93306.76+254.95-63.33+0.03-0.03-63446.12</f>
        <v>2833150.64</v>
      </c>
      <c r="C28" s="92"/>
    </row>
    <row r="29" spans="1:3" ht="12">
      <c r="A29" s="87" t="s">
        <v>396</v>
      </c>
      <c r="B29" s="88">
        <f>B20+B21-B25</f>
        <v>-3982068.5900000082</v>
      </c>
      <c r="C29" s="89">
        <f>C20+C21-C25</f>
        <v>0</v>
      </c>
    </row>
    <row r="30" spans="1:3" ht="12">
      <c r="A30" s="87" t="s">
        <v>397</v>
      </c>
      <c r="B30" s="88">
        <f>B31+B33+B35+B36+B37</f>
        <v>14105.88</v>
      </c>
      <c r="C30" s="89">
        <f>C31+C33+C35+C36+C37</f>
        <v>0</v>
      </c>
    </row>
    <row r="31" spans="1:3" ht="12">
      <c r="A31" s="90" t="s">
        <v>398</v>
      </c>
      <c r="B31" s="91"/>
      <c r="C31" s="92"/>
    </row>
    <row r="32" spans="1:3" ht="12">
      <c r="A32" s="90" t="s">
        <v>372</v>
      </c>
      <c r="B32" s="91"/>
      <c r="C32" s="92"/>
    </row>
    <row r="33" spans="1:3" ht="12">
      <c r="A33" s="90" t="s">
        <v>399</v>
      </c>
      <c r="B33" s="91">
        <v>13820.64</v>
      </c>
      <c r="C33" s="92"/>
    </row>
    <row r="34" spans="1:3" ht="12">
      <c r="A34" s="90" t="s">
        <v>372</v>
      </c>
      <c r="B34" s="91"/>
      <c r="C34" s="92"/>
    </row>
    <row r="35" spans="1:3" ht="12">
      <c r="A35" s="90" t="s">
        <v>400</v>
      </c>
      <c r="B35" s="91"/>
      <c r="C35" s="92"/>
    </row>
    <row r="36" spans="1:3" ht="12">
      <c r="A36" s="90" t="s">
        <v>401</v>
      </c>
      <c r="B36" s="91"/>
      <c r="C36" s="92"/>
    </row>
    <row r="37" spans="1:3" ht="12">
      <c r="A37" s="90" t="s">
        <v>402</v>
      </c>
      <c r="B37" s="91">
        <v>285.24</v>
      </c>
      <c r="C37" s="92"/>
    </row>
    <row r="38" spans="1:3" ht="12">
      <c r="A38" s="87" t="s">
        <v>403</v>
      </c>
      <c r="B38" s="88">
        <f>SUM(B39,B41:B43)</f>
        <v>1236650.87</v>
      </c>
      <c r="C38" s="89">
        <f>SUM(C39,C41:C43)</f>
        <v>0</v>
      </c>
    </row>
    <row r="39" spans="1:3" ht="12">
      <c r="A39" s="90" t="s">
        <v>404</v>
      </c>
      <c r="B39" s="91">
        <v>1231720.5</v>
      </c>
      <c r="C39" s="92"/>
    </row>
    <row r="40" spans="1:3" ht="12">
      <c r="A40" s="90" t="s">
        <v>405</v>
      </c>
      <c r="B40" s="91">
        <v>1205995.19</v>
      </c>
      <c r="C40" s="92"/>
    </row>
    <row r="41" spans="1:3" ht="12">
      <c r="A41" s="90" t="s">
        <v>406</v>
      </c>
      <c r="B41" s="91"/>
      <c r="C41" s="92"/>
    </row>
    <row r="42" spans="1:3" ht="12">
      <c r="A42" s="90" t="s">
        <v>407</v>
      </c>
      <c r="B42" s="91"/>
      <c r="C42" s="92"/>
    </row>
    <row r="43" spans="1:3" ht="12">
      <c r="A43" s="90" t="s">
        <v>408</v>
      </c>
      <c r="B43" s="91">
        <f>100201.81-95081.28-190.16</f>
        <v>4930.369999999999</v>
      </c>
      <c r="C43" s="92"/>
    </row>
    <row r="44" spans="1:3" ht="12">
      <c r="A44" s="87" t="s">
        <v>409</v>
      </c>
      <c r="B44" s="88">
        <f>B29+B30-B38</f>
        <v>-5204613.580000008</v>
      </c>
      <c r="C44" s="89">
        <f>C29+C30-C38</f>
        <v>0</v>
      </c>
    </row>
    <row r="45" spans="1:3" ht="12">
      <c r="A45" s="87" t="s">
        <v>410</v>
      </c>
      <c r="B45" s="88">
        <f>B46-B47</f>
        <v>0</v>
      </c>
      <c r="C45" s="89">
        <f>C46-C47</f>
        <v>0</v>
      </c>
    </row>
    <row r="46" spans="1:3" ht="12">
      <c r="A46" s="90" t="s">
        <v>411</v>
      </c>
      <c r="B46" s="91"/>
      <c r="C46" s="92"/>
    </row>
    <row r="47" spans="1:3" ht="12">
      <c r="A47" s="90" t="s">
        <v>412</v>
      </c>
      <c r="B47" s="91"/>
      <c r="C47" s="92"/>
    </row>
    <row r="48" spans="1:3" ht="12">
      <c r="A48" s="87" t="s">
        <v>413</v>
      </c>
      <c r="B48" s="88">
        <f>B44+B45</f>
        <v>-5204613.580000008</v>
      </c>
      <c r="C48" s="89">
        <f>C44+C45</f>
        <v>0</v>
      </c>
    </row>
    <row r="49" spans="1:3" ht="12">
      <c r="A49" s="87" t="s">
        <v>414</v>
      </c>
      <c r="B49" s="88">
        <f>SUM(B50:B51)</f>
        <v>-24473</v>
      </c>
      <c r="C49" s="89">
        <f>SUM(C50:C51)</f>
        <v>0</v>
      </c>
    </row>
    <row r="50" spans="1:3" ht="12">
      <c r="A50" s="90" t="s">
        <v>415</v>
      </c>
      <c r="B50" s="91"/>
      <c r="C50" s="92"/>
    </row>
    <row r="51" spans="1:3" ht="12">
      <c r="A51" s="90" t="s">
        <v>416</v>
      </c>
      <c r="B51" s="91">
        <v>-24473</v>
      </c>
      <c r="C51" s="92"/>
    </row>
    <row r="52" spans="1:3" ht="12.75" customHeight="1">
      <c r="A52" s="87" t="s">
        <v>417</v>
      </c>
      <c r="B52" s="96"/>
      <c r="C52" s="97"/>
    </row>
    <row r="53" spans="1:3" ht="12">
      <c r="A53" s="98" t="s">
        <v>418</v>
      </c>
      <c r="B53" s="99">
        <f>B48-B49-B52</f>
        <v>-5180140.580000008</v>
      </c>
      <c r="C53" s="100">
        <f>C48-C49-C52</f>
        <v>0</v>
      </c>
    </row>
    <row r="54" spans="1:3" ht="12">
      <c r="A54" s="24"/>
      <c r="B54" s="45"/>
      <c r="C54" s="45"/>
    </row>
    <row r="56" ht="12.75">
      <c r="A56" s="3" t="s">
        <v>49</v>
      </c>
    </row>
  </sheetData>
  <sheetProtection/>
  <printOptions horizontalCentered="1"/>
  <pageMargins left="0.39375" right="0.39375" top="0.5902777777777778" bottom="0.5902777777777778" header="0.5118055555555555" footer="0.5118055555555555"/>
  <pageSetup firstPageNumber="12" useFirstPageNumber="1" horizontalDpi="300" verticalDpi="300" orientation="portrait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2"/>
  <sheetViews>
    <sheetView zoomScalePageLayoutView="0" workbookViewId="0" topLeftCell="A123">
      <selection activeCell="A123" sqref="A123"/>
    </sheetView>
  </sheetViews>
  <sheetFormatPr defaultColWidth="9.00390625" defaultRowHeight="12.75"/>
  <cols>
    <col min="1" max="1" width="42.00390625" style="101" customWidth="1"/>
    <col min="2" max="2" width="12.75390625" style="102" customWidth="1"/>
    <col min="3" max="3" width="13.125" style="102" customWidth="1"/>
    <col min="4" max="4" width="12.375" style="102" customWidth="1"/>
    <col min="5" max="16384" width="9.125" style="101" customWidth="1"/>
  </cols>
  <sheetData>
    <row r="1" ht="12.75">
      <c r="A1" s="101" t="s">
        <v>419</v>
      </c>
    </row>
    <row r="2" spans="1:4" ht="33" customHeight="1">
      <c r="A2" s="394" t="s">
        <v>420</v>
      </c>
      <c r="B2" s="394"/>
      <c r="C2" s="394"/>
      <c r="D2" s="394"/>
    </row>
    <row r="3" spans="1:4" s="1" customFormat="1" ht="12.75">
      <c r="A3" s="103" t="s">
        <v>421</v>
      </c>
      <c r="B3" s="50" t="s">
        <v>422</v>
      </c>
      <c r="C3" s="50" t="s">
        <v>138</v>
      </c>
      <c r="D3" s="104" t="s">
        <v>423</v>
      </c>
    </row>
    <row r="4" spans="1:4" s="1" customFormat="1" ht="12.75">
      <c r="A4" s="105" t="s">
        <v>424</v>
      </c>
      <c r="B4" s="63">
        <v>2797137.87</v>
      </c>
      <c r="C4" s="106">
        <f>796727.89+2430.02</f>
        <v>799157.91</v>
      </c>
      <c r="D4" s="107"/>
    </row>
    <row r="5" spans="1:4" s="1" customFormat="1" ht="12.75">
      <c r="A5" s="108" t="s">
        <v>425</v>
      </c>
      <c r="B5" s="109"/>
      <c r="C5" s="109"/>
      <c r="D5" s="110"/>
    </row>
    <row r="6" spans="1:4" s="1" customFormat="1" ht="12.75">
      <c r="A6" s="108" t="s">
        <v>425</v>
      </c>
      <c r="B6" s="109"/>
      <c r="C6" s="109"/>
      <c r="D6" s="110"/>
    </row>
    <row r="7" spans="1:4" s="1" customFormat="1" ht="21">
      <c r="A7" s="111" t="s">
        <v>426</v>
      </c>
      <c r="B7" s="112">
        <f>SUM(B4:B6)</f>
        <v>2797137.87</v>
      </c>
      <c r="C7" s="112">
        <f>SUM(C4:C6)</f>
        <v>799157.91</v>
      </c>
      <c r="D7" s="113">
        <f>C7-B7</f>
        <v>-1997979.96</v>
      </c>
    </row>
    <row r="8" spans="1:4" s="1" customFormat="1" ht="12.75">
      <c r="A8" s="114" t="s">
        <v>427</v>
      </c>
      <c r="B8" s="115">
        <v>6908307.79</v>
      </c>
      <c r="C8" s="115">
        <f>8011154.89+2438.35+872.2</f>
        <v>8014465.4399999995</v>
      </c>
      <c r="D8" s="116"/>
    </row>
    <row r="9" spans="1:4" s="1" customFormat="1" ht="12.75">
      <c r="A9" s="117" t="s">
        <v>425</v>
      </c>
      <c r="B9" s="109"/>
      <c r="C9" s="109"/>
      <c r="D9" s="110"/>
    </row>
    <row r="10" spans="1:4" s="1" customFormat="1" ht="12.75">
      <c r="A10" s="117" t="s">
        <v>425</v>
      </c>
      <c r="B10" s="109"/>
      <c r="C10" s="109"/>
      <c r="D10" s="110"/>
    </row>
    <row r="11" spans="1:4" s="1" customFormat="1" ht="21">
      <c r="A11" s="111" t="s">
        <v>428</v>
      </c>
      <c r="B11" s="112">
        <f>SUM(B8:B10)</f>
        <v>6908307.79</v>
      </c>
      <c r="C11" s="112">
        <f>SUM(C8:C10)</f>
        <v>8014465.4399999995</v>
      </c>
      <c r="D11" s="113">
        <f>B11-C11</f>
        <v>-1106157.6499999994</v>
      </c>
    </row>
    <row r="12" spans="1:4" s="1" customFormat="1" ht="12.75">
      <c r="A12" s="114" t="s">
        <v>429</v>
      </c>
      <c r="B12" s="118">
        <f>SUM(B13:B14)</f>
        <v>3786324.1</v>
      </c>
      <c r="C12" s="118">
        <f>SUM(C13:C14)</f>
        <v>3751904.57</v>
      </c>
      <c r="D12" s="116">
        <f>C12-B12</f>
        <v>-34419.53000000026</v>
      </c>
    </row>
    <row r="13" spans="1:4" s="1" customFormat="1" ht="12.75">
      <c r="A13" s="119" t="s">
        <v>430</v>
      </c>
      <c r="B13" s="120"/>
      <c r="C13" s="120"/>
      <c r="D13" s="121"/>
    </row>
    <row r="14" spans="1:4" s="1" customFormat="1" ht="12.75">
      <c r="A14" s="122" t="s">
        <v>431</v>
      </c>
      <c r="B14" s="123">
        <v>3786324.1</v>
      </c>
      <c r="C14" s="123">
        <f>3758552.91-4402-50139.99+33362.5+14531.15</f>
        <v>3751904.57</v>
      </c>
      <c r="D14" s="124"/>
    </row>
    <row r="15" spans="1:4" s="1" customFormat="1" ht="12.75">
      <c r="A15" s="125" t="s">
        <v>432</v>
      </c>
      <c r="B15" s="126"/>
      <c r="C15" s="126"/>
      <c r="D15" s="127">
        <f aca="true" t="shared" si="0" ref="D15:D21">C15-B15</f>
        <v>0</v>
      </c>
    </row>
    <row r="16" spans="1:4" s="1" customFormat="1" ht="12.75">
      <c r="A16" s="125" t="s">
        <v>433</v>
      </c>
      <c r="B16" s="126"/>
      <c r="C16" s="126"/>
      <c r="D16" s="127">
        <f t="shared" si="0"/>
        <v>0</v>
      </c>
    </row>
    <row r="17" spans="1:4" s="1" customFormat="1" ht="12.75">
      <c r="A17" s="125" t="s">
        <v>434</v>
      </c>
      <c r="B17" s="126"/>
      <c r="C17" s="126"/>
      <c r="D17" s="127">
        <f t="shared" si="0"/>
        <v>0</v>
      </c>
    </row>
    <row r="18" spans="1:4" s="1" customFormat="1" ht="12.75">
      <c r="A18" s="128" t="s">
        <v>435</v>
      </c>
      <c r="B18" s="109"/>
      <c r="C18" s="109"/>
      <c r="D18" s="127">
        <f t="shared" si="0"/>
        <v>0</v>
      </c>
    </row>
    <row r="19" spans="1:4" s="1" customFormat="1" ht="12.75" hidden="1">
      <c r="A19" s="128" t="s">
        <v>436</v>
      </c>
      <c r="B19" s="109"/>
      <c r="C19" s="109"/>
      <c r="D19" s="127">
        <f t="shared" si="0"/>
        <v>0</v>
      </c>
    </row>
    <row r="20" spans="1:4" s="1" customFormat="1" ht="12.75" hidden="1">
      <c r="A20" s="128" t="s">
        <v>425</v>
      </c>
      <c r="B20" s="109"/>
      <c r="C20" s="109"/>
      <c r="D20" s="127">
        <f t="shared" si="0"/>
        <v>0</v>
      </c>
    </row>
    <row r="21" spans="1:4" s="1" customFormat="1" ht="12.75">
      <c r="A21" s="117" t="s">
        <v>425</v>
      </c>
      <c r="B21" s="109"/>
      <c r="C21" s="109"/>
      <c r="D21" s="127">
        <f t="shared" si="0"/>
        <v>0</v>
      </c>
    </row>
    <row r="22" spans="1:4" s="1" customFormat="1" ht="12.75">
      <c r="A22" s="129" t="s">
        <v>437</v>
      </c>
      <c r="B22" s="130">
        <f>B12-B15-B16-B17-B18-B19-B20-B21</f>
        <v>3786324.1</v>
      </c>
      <c r="C22" s="130">
        <f>C12-C15-C16-C17-C18-C19-C20-C21</f>
        <v>3751904.57</v>
      </c>
      <c r="D22" s="131">
        <f>D12-D15-D16-D17-D18-D19-D20-D21</f>
        <v>-34419.53000000026</v>
      </c>
    </row>
    <row r="23" spans="1:4" s="1" customFormat="1" ht="21">
      <c r="A23" s="111" t="s">
        <v>438</v>
      </c>
      <c r="B23" s="112"/>
      <c r="C23" s="112"/>
      <c r="D23" s="113">
        <f>B22-C22</f>
        <v>34419.53000000026</v>
      </c>
    </row>
    <row r="24" spans="1:4" s="1" customFormat="1" ht="13.5" customHeight="1">
      <c r="A24" s="114" t="s">
        <v>439</v>
      </c>
      <c r="B24" s="118">
        <f>B25+B26</f>
        <v>23257269.71</v>
      </c>
      <c r="C24" s="118">
        <f>C25+C26</f>
        <v>31553009.81</v>
      </c>
      <c r="D24" s="116">
        <f>C24-B24</f>
        <v>8295740.099999998</v>
      </c>
    </row>
    <row r="25" spans="1:4" s="1" customFormat="1" ht="12.75">
      <c r="A25" s="119" t="s">
        <v>440</v>
      </c>
      <c r="B25" s="120"/>
      <c r="C25" s="120"/>
      <c r="D25" s="121"/>
    </row>
    <row r="26" spans="1:4" s="1" customFormat="1" ht="12.75">
      <c r="A26" s="122" t="s">
        <v>441</v>
      </c>
      <c r="B26" s="123">
        <v>23257269.71</v>
      </c>
      <c r="C26" s="123">
        <f>31497254.95+32950.71-0.03-15880.32+33362.5+5322</f>
        <v>31553009.81</v>
      </c>
      <c r="D26" s="124"/>
    </row>
    <row r="27" spans="1:4" s="1" customFormat="1" ht="12.75">
      <c r="A27" s="125" t="s">
        <v>442</v>
      </c>
      <c r="B27" s="126">
        <v>70547.24</v>
      </c>
      <c r="C27" s="126">
        <v>894644.46</v>
      </c>
      <c r="D27" s="127">
        <f aca="true" t="shared" si="1" ref="D27:D32">C27-B27</f>
        <v>824097.22</v>
      </c>
    </row>
    <row r="28" spans="1:4" s="1" customFormat="1" ht="12.75">
      <c r="A28" s="125" t="s">
        <v>443</v>
      </c>
      <c r="B28" s="126"/>
      <c r="C28" s="126"/>
      <c r="D28" s="127">
        <f t="shared" si="1"/>
        <v>0</v>
      </c>
    </row>
    <row r="29" spans="1:4" s="1" customFormat="1" ht="12.75">
      <c r="A29" s="125" t="s">
        <v>444</v>
      </c>
      <c r="B29" s="126"/>
      <c r="C29" s="126"/>
      <c r="D29" s="127">
        <f t="shared" si="1"/>
        <v>0</v>
      </c>
    </row>
    <row r="30" spans="1:4" s="1" customFormat="1" ht="12.75">
      <c r="A30" s="128" t="s">
        <v>445</v>
      </c>
      <c r="B30" s="109"/>
      <c r="C30" s="109"/>
      <c r="D30" s="127">
        <f t="shared" si="1"/>
        <v>0</v>
      </c>
    </row>
    <row r="31" spans="1:4" s="1" customFormat="1" ht="12.75">
      <c r="A31" s="128" t="s">
        <v>446</v>
      </c>
      <c r="B31" s="109"/>
      <c r="C31" s="109"/>
      <c r="D31" s="127">
        <f t="shared" si="1"/>
        <v>0</v>
      </c>
    </row>
    <row r="32" spans="1:4" s="1" customFormat="1" ht="12.75">
      <c r="A32" s="128" t="s">
        <v>447</v>
      </c>
      <c r="B32" s="109"/>
      <c r="C32" s="109"/>
      <c r="D32" s="127">
        <f t="shared" si="1"/>
        <v>0</v>
      </c>
    </row>
    <row r="33" spans="1:4" s="1" customFormat="1" ht="12.75">
      <c r="A33" s="128" t="s">
        <v>448</v>
      </c>
      <c r="B33" s="109"/>
      <c r="C33" s="109"/>
      <c r="D33" s="127"/>
    </row>
    <row r="34" spans="1:4" s="1" customFormat="1" ht="12.75">
      <c r="A34" s="128" t="s">
        <v>449</v>
      </c>
      <c r="B34" s="109"/>
      <c r="C34" s="109"/>
      <c r="D34" s="127">
        <f>C34-B34</f>
        <v>0</v>
      </c>
    </row>
    <row r="35" spans="1:4" s="1" customFormat="1" ht="12.75">
      <c r="A35" s="128" t="s">
        <v>450</v>
      </c>
      <c r="B35" s="109">
        <v>15500000</v>
      </c>
      <c r="C35" s="109">
        <f>24710000+411107.08</f>
        <v>25121107.08</v>
      </c>
      <c r="D35" s="127">
        <f>C35-B35</f>
        <v>9621107.079999998</v>
      </c>
    </row>
    <row r="36" spans="1:4" ht="12.75">
      <c r="A36" s="132"/>
      <c r="B36" s="133"/>
      <c r="C36" s="133"/>
      <c r="D36" s="134"/>
    </row>
    <row r="37" spans="1:4" s="1" customFormat="1" ht="12.75">
      <c r="A37" s="129" t="s">
        <v>451</v>
      </c>
      <c r="B37" s="130">
        <f>B24-B27-B28-B29-B30-B31-B32-B33-B34-B35-B36</f>
        <v>7686722.4700000025</v>
      </c>
      <c r="C37" s="130">
        <f>C24-C27-C28-C29-C30-C31-C32-C33-C34-C35-C36</f>
        <v>5537258.27</v>
      </c>
      <c r="D37" s="131">
        <f>D24-D27-D28-D29-D30-D31-D32-D33-D34-D35-D36</f>
        <v>-2149464.2</v>
      </c>
    </row>
    <row r="38" spans="1:4" s="1" customFormat="1" ht="31.5">
      <c r="A38" s="111" t="s">
        <v>452</v>
      </c>
      <c r="B38" s="112"/>
      <c r="C38" s="112"/>
      <c r="D38" s="113">
        <f>C37-B37</f>
        <v>-2149464.200000003</v>
      </c>
    </row>
    <row r="39" spans="1:4" s="1" customFormat="1" ht="12.75">
      <c r="A39" s="114" t="s">
        <v>453</v>
      </c>
      <c r="B39" s="115"/>
      <c r="C39" s="115"/>
      <c r="D39" s="116"/>
    </row>
    <row r="40" spans="1:4" s="1" customFormat="1" ht="12.75">
      <c r="A40" s="119" t="s">
        <v>454</v>
      </c>
      <c r="B40" s="120">
        <f>SUM(B41:B42)</f>
        <v>55837.88</v>
      </c>
      <c r="C40" s="120">
        <f>SUM(C41:C42)</f>
        <v>264251.78</v>
      </c>
      <c r="D40" s="121">
        <f>B40-C40</f>
        <v>-208413.90000000002</v>
      </c>
    </row>
    <row r="41" spans="1:4" s="1" customFormat="1" ht="12.75">
      <c r="A41" s="128" t="s">
        <v>455</v>
      </c>
      <c r="B41" s="109"/>
      <c r="C41" s="109">
        <f>174635+13495</f>
        <v>188130</v>
      </c>
      <c r="D41" s="131"/>
    </row>
    <row r="42" spans="1:4" s="1" customFormat="1" ht="12.75">
      <c r="A42" s="128" t="s">
        <v>456</v>
      </c>
      <c r="B42" s="109">
        <v>55837.88</v>
      </c>
      <c r="C42" s="109">
        <f>52708.69+23413.09</f>
        <v>76121.78</v>
      </c>
      <c r="D42" s="131"/>
    </row>
    <row r="43" spans="1:4" s="1" customFormat="1" ht="12.75">
      <c r="A43" s="105" t="s">
        <v>457</v>
      </c>
      <c r="B43" s="106">
        <f>SUM(B44)</f>
        <v>414916.49</v>
      </c>
      <c r="C43" s="106">
        <f>SUM(C44)</f>
        <v>369366.79</v>
      </c>
      <c r="D43" s="135">
        <f>C43-B43</f>
        <v>-45549.70000000001</v>
      </c>
    </row>
    <row r="44" spans="1:4" s="1" customFormat="1" ht="12.75">
      <c r="A44" s="117" t="s">
        <v>458</v>
      </c>
      <c r="B44" s="109">
        <v>414916.49</v>
      </c>
      <c r="C44" s="109">
        <v>369366.79</v>
      </c>
      <c r="D44" s="110"/>
    </row>
    <row r="45" spans="1:4" s="1" customFormat="1" ht="21">
      <c r="A45" s="122" t="s">
        <v>459</v>
      </c>
      <c r="B45" s="123"/>
      <c r="C45" s="123"/>
      <c r="D45" s="136">
        <f>D40+D43</f>
        <v>-253963.60000000003</v>
      </c>
    </row>
    <row r="46" spans="1:4" s="1" customFormat="1" ht="12.75">
      <c r="A46" s="137" t="s">
        <v>460</v>
      </c>
      <c r="B46" s="138">
        <f>SUM(B47:B48)</f>
        <v>0</v>
      </c>
      <c r="C46" s="138">
        <f>SUM(C47:C48)</f>
        <v>53439.22</v>
      </c>
      <c r="D46" s="139">
        <f>B46-C46</f>
        <v>-53439.22</v>
      </c>
    </row>
    <row r="47" spans="1:4" s="1" customFormat="1" ht="12.75">
      <c r="A47" s="128" t="s">
        <v>461</v>
      </c>
      <c r="B47" s="109"/>
      <c r="C47" s="109">
        <v>53439.22</v>
      </c>
      <c r="D47" s="131"/>
    </row>
    <row r="48" spans="1:4" s="1" customFormat="1" ht="12.75">
      <c r="A48" s="128" t="s">
        <v>462</v>
      </c>
      <c r="B48" s="109"/>
      <c r="C48" s="109"/>
      <c r="D48" s="131"/>
    </row>
    <row r="49" spans="1:4" s="1" customFormat="1" ht="12.75">
      <c r="A49" s="105" t="s">
        <v>463</v>
      </c>
      <c r="B49" s="106"/>
      <c r="C49" s="106"/>
      <c r="D49" s="135">
        <f>D53+D52-D50-D51</f>
        <v>-50000</v>
      </c>
    </row>
    <row r="50" spans="1:4" s="1" customFormat="1" ht="22.5">
      <c r="A50" s="128" t="s">
        <v>464</v>
      </c>
      <c r="B50" s="140" t="s">
        <v>465</v>
      </c>
      <c r="C50" s="109">
        <v>0</v>
      </c>
      <c r="D50" s="131">
        <f>C50</f>
        <v>0</v>
      </c>
    </row>
    <row r="51" spans="1:4" s="1" customFormat="1" ht="22.5">
      <c r="A51" s="128" t="s">
        <v>466</v>
      </c>
      <c r="B51" s="140" t="s">
        <v>465</v>
      </c>
      <c r="C51" s="109">
        <v>50000</v>
      </c>
      <c r="D51" s="131">
        <f>C51</f>
        <v>50000</v>
      </c>
    </row>
    <row r="52" spans="1:4" s="1" customFormat="1" ht="22.5">
      <c r="A52" s="128" t="s">
        <v>467</v>
      </c>
      <c r="B52" s="140" t="s">
        <v>465</v>
      </c>
      <c r="C52" s="109">
        <v>0</v>
      </c>
      <c r="D52" s="131">
        <f>C52</f>
        <v>0</v>
      </c>
    </row>
    <row r="53" spans="1:4" s="1" customFormat="1" ht="22.5">
      <c r="A53" s="128" t="s">
        <v>468</v>
      </c>
      <c r="B53" s="140" t="s">
        <v>465</v>
      </c>
      <c r="C53" s="109">
        <v>0</v>
      </c>
      <c r="D53" s="131">
        <f>C53</f>
        <v>0</v>
      </c>
    </row>
    <row r="54" spans="1:4" s="1" customFormat="1" ht="21">
      <c r="A54" s="105" t="s">
        <v>469</v>
      </c>
      <c r="B54" s="141" t="s">
        <v>465</v>
      </c>
      <c r="C54" s="106"/>
      <c r="D54" s="135">
        <f>D46-D49</f>
        <v>-3439.220000000001</v>
      </c>
    </row>
    <row r="55" spans="1:4" s="1" customFormat="1" ht="18" customHeight="1">
      <c r="A55" s="128" t="s">
        <v>470</v>
      </c>
      <c r="B55" s="140" t="s">
        <v>465</v>
      </c>
      <c r="C55" s="109">
        <v>0</v>
      </c>
      <c r="D55" s="131">
        <f>C55</f>
        <v>0</v>
      </c>
    </row>
    <row r="56" spans="1:4" s="1" customFormat="1" ht="12.75">
      <c r="A56" s="128" t="s">
        <v>471</v>
      </c>
      <c r="B56" s="140" t="s">
        <v>465</v>
      </c>
      <c r="C56" s="109">
        <v>0</v>
      </c>
      <c r="D56" s="131">
        <f>C56</f>
        <v>0</v>
      </c>
    </row>
    <row r="57" spans="1:4" s="1" customFormat="1" ht="12.75">
      <c r="A57" s="142" t="s">
        <v>472</v>
      </c>
      <c r="B57" s="143"/>
      <c r="C57" s="143"/>
      <c r="D57" s="144">
        <f>C57</f>
        <v>0</v>
      </c>
    </row>
    <row r="58" spans="1:4" s="1" customFormat="1" ht="21">
      <c r="A58" s="137" t="s">
        <v>473</v>
      </c>
      <c r="B58" s="138">
        <f>SUM(B59:B60)</f>
        <v>0</v>
      </c>
      <c r="C58" s="138">
        <f>SUM(C59:C60)</f>
        <v>0</v>
      </c>
      <c r="D58" s="139">
        <f>B58-C58</f>
        <v>0</v>
      </c>
    </row>
    <row r="59" spans="1:4" s="1" customFormat="1" ht="22.5">
      <c r="A59" s="128" t="s">
        <v>474</v>
      </c>
      <c r="B59" s="109"/>
      <c r="C59" s="109"/>
      <c r="D59" s="131"/>
    </row>
    <row r="60" spans="1:4" s="1" customFormat="1" ht="12.75">
      <c r="A60" s="128" t="s">
        <v>475</v>
      </c>
      <c r="B60" s="109"/>
      <c r="C60" s="109"/>
      <c r="D60" s="131"/>
    </row>
    <row r="61" spans="1:4" s="1" customFormat="1" ht="12.75">
      <c r="A61" s="105" t="s">
        <v>463</v>
      </c>
      <c r="B61" s="106"/>
      <c r="C61" s="106"/>
      <c r="D61" s="135">
        <f>D63-D62</f>
        <v>0</v>
      </c>
    </row>
    <row r="62" spans="1:4" s="1" customFormat="1" ht="12.75">
      <c r="A62" s="128" t="s">
        <v>476</v>
      </c>
      <c r="B62" s="140" t="s">
        <v>465</v>
      </c>
      <c r="C62" s="109">
        <v>0</v>
      </c>
      <c r="D62" s="131">
        <f>C62</f>
        <v>0</v>
      </c>
    </row>
    <row r="63" spans="1:4" s="1" customFormat="1" ht="12.75">
      <c r="A63" s="145" t="s">
        <v>477</v>
      </c>
      <c r="B63" s="146" t="s">
        <v>465</v>
      </c>
      <c r="C63" s="147">
        <v>0</v>
      </c>
      <c r="D63" s="148">
        <f>C63</f>
        <v>0</v>
      </c>
    </row>
    <row r="64" spans="1:4" s="1" customFormat="1" ht="12.75">
      <c r="A64" s="137" t="s">
        <v>478</v>
      </c>
      <c r="B64" s="149">
        <v>0</v>
      </c>
      <c r="C64" s="149">
        <v>0</v>
      </c>
      <c r="D64" s="150">
        <v>0</v>
      </c>
    </row>
    <row r="65" spans="1:4" s="1" customFormat="1" ht="12.75">
      <c r="A65" s="128" t="s">
        <v>479</v>
      </c>
      <c r="B65" s="109">
        <v>0</v>
      </c>
      <c r="C65" s="109">
        <v>0</v>
      </c>
      <c r="D65" s="110">
        <f>C65-B65</f>
        <v>0</v>
      </c>
    </row>
    <row r="66" spans="1:4" s="1" customFormat="1" ht="12.75">
      <c r="A66" s="105" t="s">
        <v>463</v>
      </c>
      <c r="B66" s="109">
        <v>0</v>
      </c>
      <c r="C66" s="109">
        <v>0</v>
      </c>
      <c r="D66" s="110">
        <v>0</v>
      </c>
    </row>
    <row r="67" spans="1:4" s="1" customFormat="1" ht="12.75">
      <c r="A67" s="128" t="s">
        <v>480</v>
      </c>
      <c r="B67" s="140" t="s">
        <v>465</v>
      </c>
      <c r="C67" s="109">
        <v>0</v>
      </c>
      <c r="D67" s="110">
        <f>C67</f>
        <v>0</v>
      </c>
    </row>
    <row r="68" spans="1:4" s="1" customFormat="1" ht="12.75">
      <c r="A68" s="128" t="s">
        <v>481</v>
      </c>
      <c r="B68" s="140" t="s">
        <v>465</v>
      </c>
      <c r="C68" s="109">
        <v>0</v>
      </c>
      <c r="D68" s="151">
        <f>C68</f>
        <v>0</v>
      </c>
    </row>
    <row r="69" spans="1:4" s="1" customFormat="1" ht="12.75">
      <c r="A69" s="142" t="s">
        <v>482</v>
      </c>
      <c r="B69" s="152" t="s">
        <v>465</v>
      </c>
      <c r="C69" s="143">
        <v>0</v>
      </c>
      <c r="D69" s="153">
        <f>C69</f>
        <v>0</v>
      </c>
    </row>
    <row r="70" spans="1:4" s="1" customFormat="1" ht="12.75">
      <c r="A70" s="137" t="s">
        <v>483</v>
      </c>
      <c r="B70" s="138">
        <f>SUM(B71:B72)</f>
        <v>15500000</v>
      </c>
      <c r="C70" s="138">
        <f>SUM(C71:C72)</f>
        <v>24710000</v>
      </c>
      <c r="D70" s="139">
        <f>C70-B70</f>
        <v>9210000</v>
      </c>
    </row>
    <row r="71" spans="1:4" s="1" customFormat="1" ht="12.75">
      <c r="A71" s="128" t="s">
        <v>484</v>
      </c>
      <c r="B71" s="109"/>
      <c r="C71" s="109"/>
      <c r="D71" s="131"/>
    </row>
    <row r="72" spans="1:4" s="1" customFormat="1" ht="12.75">
      <c r="A72" s="128" t="s">
        <v>485</v>
      </c>
      <c r="B72" s="109">
        <v>15500000</v>
      </c>
      <c r="C72" s="109">
        <f>24710000</f>
        <v>24710000</v>
      </c>
      <c r="D72" s="131"/>
    </row>
    <row r="73" spans="1:4" s="1" customFormat="1" ht="12.75">
      <c r="A73" s="105" t="s">
        <v>463</v>
      </c>
      <c r="B73" s="106"/>
      <c r="C73" s="106">
        <f>C74-(C75+C76)</f>
        <v>0</v>
      </c>
      <c r="D73" s="135">
        <f>C73</f>
        <v>0</v>
      </c>
    </row>
    <row r="74" spans="1:4" s="1" customFormat="1" ht="12.75">
      <c r="A74" s="128" t="s">
        <v>486</v>
      </c>
      <c r="B74" s="140" t="s">
        <v>465</v>
      </c>
      <c r="C74" s="109"/>
      <c r="D74" s="131"/>
    </row>
    <row r="75" spans="1:4" s="1" customFormat="1" ht="22.5">
      <c r="A75" s="128" t="s">
        <v>487</v>
      </c>
      <c r="B75" s="140" t="s">
        <v>465</v>
      </c>
      <c r="C75" s="109"/>
      <c r="D75" s="131"/>
    </row>
    <row r="76" spans="1:5" s="1" customFormat="1" ht="22.5">
      <c r="A76" s="128" t="s">
        <v>488</v>
      </c>
      <c r="B76" s="140"/>
      <c r="C76" s="109"/>
      <c r="D76" s="131"/>
      <c r="E76" s="154"/>
    </row>
    <row r="77" spans="1:5" s="1" customFormat="1" ht="21">
      <c r="A77" s="105" t="s">
        <v>489</v>
      </c>
      <c r="B77" s="141"/>
      <c r="C77" s="106"/>
      <c r="D77" s="135">
        <f>D70-D73</f>
        <v>9210000</v>
      </c>
      <c r="E77" s="154"/>
    </row>
    <row r="78" spans="1:5" s="1" customFormat="1" ht="33.75">
      <c r="A78" s="155" t="s">
        <v>490</v>
      </c>
      <c r="B78" s="156"/>
      <c r="C78" s="157">
        <v>411107.08</v>
      </c>
      <c r="D78" s="158">
        <f>C78</f>
        <v>411107.08</v>
      </c>
      <c r="E78" s="154"/>
    </row>
    <row r="79" spans="1:4" s="1" customFormat="1" ht="12.75">
      <c r="A79" s="137" t="s">
        <v>491</v>
      </c>
      <c r="B79" s="138">
        <f>SUM(B80:B81)</f>
        <v>0</v>
      </c>
      <c r="C79" s="138">
        <f>SUM(C80:C81)</f>
        <v>0</v>
      </c>
      <c r="D79" s="139">
        <f>C79-B79</f>
        <v>0</v>
      </c>
    </row>
    <row r="80" spans="1:4" s="1" customFormat="1" ht="12.75">
      <c r="A80" s="128" t="s">
        <v>492</v>
      </c>
      <c r="B80" s="109"/>
      <c r="C80" s="109"/>
      <c r="D80" s="131"/>
    </row>
    <row r="81" spans="1:4" s="1" customFormat="1" ht="12.75">
      <c r="A81" s="128" t="s">
        <v>493</v>
      </c>
      <c r="B81" s="109"/>
      <c r="C81" s="109"/>
      <c r="D81" s="131"/>
    </row>
    <row r="82" spans="1:4" s="1" customFormat="1" ht="12.75">
      <c r="A82" s="105" t="s">
        <v>463</v>
      </c>
      <c r="B82" s="106"/>
      <c r="C82" s="106" t="e">
        <f>C83-(C84+C85)</f>
        <v>#VALUE!</v>
      </c>
      <c r="D82" s="135" t="e">
        <f>C82</f>
        <v>#VALUE!</v>
      </c>
    </row>
    <row r="83" spans="1:4" s="1" customFormat="1" ht="12.75">
      <c r="A83" s="128" t="s">
        <v>494</v>
      </c>
      <c r="B83" s="140" t="s">
        <v>465</v>
      </c>
      <c r="C83" s="109"/>
      <c r="D83" s="131"/>
    </row>
    <row r="84" spans="1:4" s="1" customFormat="1" ht="12.75">
      <c r="A84" s="128" t="s">
        <v>495</v>
      </c>
      <c r="B84" s="140" t="s">
        <v>465</v>
      </c>
      <c r="C84" s="109"/>
      <c r="D84" s="131"/>
    </row>
    <row r="85" spans="1:4" s="1" customFormat="1" ht="12.75">
      <c r="A85" s="142"/>
      <c r="B85" s="152"/>
      <c r="C85" s="143" t="s">
        <v>496</v>
      </c>
      <c r="D85" s="144"/>
    </row>
    <row r="86" spans="1:4" s="1" customFormat="1" ht="12.75">
      <c r="A86" s="137" t="s">
        <v>497</v>
      </c>
      <c r="B86" s="138">
        <f>SUM(B87:B88)</f>
        <v>33731418.82</v>
      </c>
      <c r="C86" s="138">
        <f>SUM(C87:C88)</f>
        <v>34753979.04</v>
      </c>
      <c r="D86" s="139">
        <f>B86-C86</f>
        <v>-1022560.2199999988</v>
      </c>
    </row>
    <row r="87" spans="1:4" s="1" customFormat="1" ht="12.75">
      <c r="A87" s="128" t="s">
        <v>498</v>
      </c>
      <c r="B87" s="109">
        <v>25494544.81</v>
      </c>
      <c r="C87" s="109">
        <v>23304803.06</v>
      </c>
      <c r="D87" s="131"/>
    </row>
    <row r="88" spans="1:4" s="1" customFormat="1" ht="12.75">
      <c r="A88" s="128" t="s">
        <v>499</v>
      </c>
      <c r="B88" s="109">
        <v>8236874.01</v>
      </c>
      <c r="C88" s="109">
        <v>11449175.98</v>
      </c>
      <c r="D88" s="131"/>
    </row>
    <row r="89" spans="1:4" s="1" customFormat="1" ht="12.75">
      <c r="A89" s="105" t="s">
        <v>463</v>
      </c>
      <c r="B89" s="106"/>
      <c r="C89" s="106">
        <f>C90-C91+C92-C93</f>
        <v>-784423.5000000001</v>
      </c>
      <c r="D89" s="135">
        <f>C89</f>
        <v>-784423.5000000001</v>
      </c>
    </row>
    <row r="90" spans="1:4" s="1" customFormat="1" ht="12.75">
      <c r="A90" s="128" t="s">
        <v>500</v>
      </c>
      <c r="B90" s="140" t="s">
        <v>465</v>
      </c>
      <c r="C90" s="109">
        <v>11000</v>
      </c>
      <c r="D90" s="131"/>
    </row>
    <row r="91" spans="1:4" s="1" customFormat="1" ht="12.75">
      <c r="A91" s="128" t="s">
        <v>501</v>
      </c>
      <c r="B91" s="140" t="s">
        <v>465</v>
      </c>
      <c r="C91" s="159">
        <f>B144+B147</f>
        <v>4133426.67</v>
      </c>
      <c r="D91" s="131"/>
    </row>
    <row r="92" spans="1:5" s="1" customFormat="1" ht="12.75">
      <c r="A92" s="128" t="s">
        <v>502</v>
      </c>
      <c r="B92" s="140" t="s">
        <v>465</v>
      </c>
      <c r="C92" s="109">
        <f>2734270.44+546881.61</f>
        <v>3281152.05</v>
      </c>
      <c r="D92" s="131"/>
      <c r="E92" s="154"/>
    </row>
    <row r="93" spans="1:5" s="1" customFormat="1" ht="12.75">
      <c r="A93" s="128" t="s">
        <v>503</v>
      </c>
      <c r="B93" s="140" t="s">
        <v>465</v>
      </c>
      <c r="C93" s="109">
        <v>-56851.12</v>
      </c>
      <c r="D93" s="131"/>
      <c r="E93" s="154"/>
    </row>
    <row r="94" spans="1:5" s="1" customFormat="1" ht="12.75">
      <c r="A94" s="122" t="s">
        <v>504</v>
      </c>
      <c r="B94" s="160"/>
      <c r="C94" s="123"/>
      <c r="D94" s="136">
        <f>D86-D89</f>
        <v>-238136.7199999987</v>
      </c>
      <c r="E94" s="154"/>
    </row>
    <row r="95" spans="1:4" s="1" customFormat="1" ht="23.25" customHeight="1">
      <c r="A95" s="161" t="s">
        <v>505</v>
      </c>
      <c r="B95" s="162"/>
      <c r="C95" s="162"/>
      <c r="D95" s="162"/>
    </row>
    <row r="96" spans="1:4" s="1" customFormat="1" ht="12.75">
      <c r="A96" s="163" t="s">
        <v>506</v>
      </c>
      <c r="B96" s="159">
        <f>SUM(B97:B106)</f>
        <v>-162659.25</v>
      </c>
      <c r="C96" s="162"/>
      <c r="D96" s="162"/>
    </row>
    <row r="97" spans="1:4" s="1" customFormat="1" ht="12.75">
      <c r="A97" s="164" t="s">
        <v>507</v>
      </c>
      <c r="B97" s="58">
        <v>0</v>
      </c>
      <c r="C97" s="162"/>
      <c r="D97" s="162"/>
    </row>
    <row r="98" spans="1:4" s="1" customFormat="1" ht="12.75">
      <c r="A98" s="164" t="s">
        <v>508</v>
      </c>
      <c r="B98" s="58">
        <v>0</v>
      </c>
      <c r="C98" s="162"/>
      <c r="D98" s="162"/>
    </row>
    <row r="99" spans="1:4" s="1" customFormat="1" ht="12.75">
      <c r="A99" s="164" t="s">
        <v>509</v>
      </c>
      <c r="B99" s="58">
        <v>0</v>
      </c>
      <c r="C99" s="162"/>
      <c r="D99" s="162"/>
    </row>
    <row r="100" spans="1:4" s="1" customFormat="1" ht="12.75">
      <c r="A100" s="164" t="s">
        <v>510</v>
      </c>
      <c r="B100" s="58"/>
      <c r="C100" s="162"/>
      <c r="D100" s="162"/>
    </row>
    <row r="101" spans="1:4" s="1" customFormat="1" ht="12.75">
      <c r="A101" s="164" t="s">
        <v>511</v>
      </c>
      <c r="B101" s="58"/>
      <c r="C101" s="162"/>
      <c r="D101" s="162"/>
    </row>
    <row r="102" spans="1:4" s="1" customFormat="1" ht="12.75">
      <c r="A102" s="164" t="s">
        <v>512</v>
      </c>
      <c r="B102" s="58"/>
      <c r="C102" s="162"/>
      <c r="D102" s="162"/>
    </row>
    <row r="103" spans="1:4" s="1" customFormat="1" ht="12.75">
      <c r="A103" s="164" t="s">
        <v>513</v>
      </c>
      <c r="B103" s="58"/>
      <c r="C103" s="162"/>
      <c r="D103" s="162"/>
    </row>
    <row r="104" spans="1:4" s="1" customFormat="1" ht="13.5" customHeight="1">
      <c r="A104" s="164" t="s">
        <v>514</v>
      </c>
      <c r="B104" s="58"/>
      <c r="C104" s="162"/>
      <c r="D104" s="162"/>
    </row>
    <row r="105" spans="1:4" s="1" customFormat="1" ht="12.75" customHeight="1">
      <c r="A105" s="165" t="s">
        <v>515</v>
      </c>
      <c r="B105" s="58">
        <v>-198000</v>
      </c>
      <c r="C105" s="162"/>
      <c r="D105" s="162"/>
    </row>
    <row r="106" spans="1:4" s="1" customFormat="1" ht="12.75" customHeight="1">
      <c r="A106" s="165" t="s">
        <v>516</v>
      </c>
      <c r="B106" s="58">
        <v>35340.75</v>
      </c>
      <c r="C106" s="162"/>
      <c r="D106" s="162"/>
    </row>
    <row r="107" spans="1:4" s="1" customFormat="1" ht="13.5" customHeight="1">
      <c r="A107" s="166" t="s">
        <v>517</v>
      </c>
      <c r="B107" s="54">
        <f>SUM(B108:B110)</f>
        <v>0</v>
      </c>
      <c r="C107" s="162"/>
      <c r="D107" s="162"/>
    </row>
    <row r="108" spans="1:4" s="1" customFormat="1" ht="12.75">
      <c r="A108" s="164" t="s">
        <v>518</v>
      </c>
      <c r="B108" s="58">
        <v>0</v>
      </c>
      <c r="C108" s="162"/>
      <c r="D108" s="162"/>
    </row>
    <row r="109" spans="1:4" s="1" customFormat="1" ht="12.75">
      <c r="A109" s="164" t="s">
        <v>519</v>
      </c>
      <c r="B109" s="58">
        <v>0</v>
      </c>
      <c r="C109" s="162"/>
      <c r="D109" s="162"/>
    </row>
    <row r="110" spans="1:4" s="1" customFormat="1" ht="12.75">
      <c r="A110" s="164" t="s">
        <v>520</v>
      </c>
      <c r="B110" s="58">
        <v>0</v>
      </c>
      <c r="C110" s="162"/>
      <c r="D110" s="162"/>
    </row>
    <row r="111" spans="1:4" s="1" customFormat="1" ht="12.75">
      <c r="A111" s="166" t="s">
        <v>521</v>
      </c>
      <c r="B111" s="54">
        <f>SUM(B112:B114)</f>
        <v>0</v>
      </c>
      <c r="C111" s="162"/>
      <c r="D111" s="162"/>
    </row>
    <row r="112" spans="1:4" s="1" customFormat="1" ht="12.75">
      <c r="A112" s="164" t="s">
        <v>522</v>
      </c>
      <c r="B112" s="58">
        <v>0</v>
      </c>
      <c r="C112" s="162"/>
      <c r="D112" s="162"/>
    </row>
    <row r="113" spans="1:4" s="1" customFormat="1" ht="12.75">
      <c r="A113" s="164" t="s">
        <v>519</v>
      </c>
      <c r="B113" s="58">
        <v>0</v>
      </c>
      <c r="C113" s="162"/>
      <c r="D113" s="162"/>
    </row>
    <row r="114" spans="1:4" s="1" customFormat="1" ht="12.75">
      <c r="A114" s="164" t="s">
        <v>520</v>
      </c>
      <c r="B114" s="58">
        <v>0</v>
      </c>
      <c r="C114" s="162"/>
      <c r="D114" s="162"/>
    </row>
    <row r="115" spans="1:4" s="1" customFormat="1" ht="12.75">
      <c r="A115" s="166" t="s">
        <v>523</v>
      </c>
      <c r="B115" s="54">
        <f>SUM(B116:B118)</f>
        <v>0</v>
      </c>
      <c r="C115" s="162"/>
      <c r="D115" s="162"/>
    </row>
    <row r="116" spans="1:4" s="1" customFormat="1" ht="12.75">
      <c r="A116" s="164" t="s">
        <v>524</v>
      </c>
      <c r="B116" s="58">
        <v>0</v>
      </c>
      <c r="C116" s="162"/>
      <c r="D116" s="162"/>
    </row>
    <row r="117" spans="1:4" s="1" customFormat="1" ht="12.75">
      <c r="A117" s="164" t="s">
        <v>519</v>
      </c>
      <c r="B117" s="58">
        <v>0</v>
      </c>
      <c r="C117" s="162"/>
      <c r="D117" s="162"/>
    </row>
    <row r="118" spans="1:4" s="1" customFormat="1" ht="12.75">
      <c r="A118" s="164" t="s">
        <v>520</v>
      </c>
      <c r="B118" s="58">
        <v>0</v>
      </c>
      <c r="C118" s="162"/>
      <c r="D118" s="162"/>
    </row>
    <row r="119" spans="1:4" s="1" customFormat="1" ht="12.75">
      <c r="A119" s="166" t="s">
        <v>525</v>
      </c>
      <c r="B119" s="54">
        <f>SUM(B120:B122)</f>
        <v>0</v>
      </c>
      <c r="C119" s="162"/>
      <c r="D119" s="162"/>
    </row>
    <row r="120" spans="1:4" s="1" customFormat="1" ht="22.5">
      <c r="A120" s="167" t="s">
        <v>526</v>
      </c>
      <c r="B120" s="58">
        <v>0</v>
      </c>
      <c r="C120" s="162"/>
      <c r="D120" s="162"/>
    </row>
    <row r="121" spans="1:4" s="1" customFormat="1" ht="12.75">
      <c r="A121" s="164" t="s">
        <v>527</v>
      </c>
      <c r="B121" s="58">
        <v>0</v>
      </c>
      <c r="C121" s="162"/>
      <c r="D121" s="162"/>
    </row>
    <row r="122" spans="1:4" s="1" customFormat="1" ht="12.75">
      <c r="A122" s="164" t="s">
        <v>528</v>
      </c>
      <c r="B122" s="58">
        <v>0</v>
      </c>
      <c r="C122" s="162"/>
      <c r="D122" s="162"/>
    </row>
    <row r="123" spans="1:4" s="1" customFormat="1" ht="12.75">
      <c r="A123" s="163" t="s">
        <v>529</v>
      </c>
      <c r="B123" s="159">
        <f>SUM(B124:B126)</f>
        <v>3281152.05</v>
      </c>
      <c r="C123" s="162"/>
      <c r="D123" s="168"/>
    </row>
    <row r="124" spans="1:4" s="1" customFormat="1" ht="12.75">
      <c r="A124" s="169" t="s">
        <v>530</v>
      </c>
      <c r="B124" s="58">
        <v>45785.06</v>
      </c>
      <c r="C124" s="162"/>
      <c r="D124" s="162"/>
    </row>
    <row r="125" spans="1:4" s="1" customFormat="1" ht="12.75">
      <c r="A125" s="169" t="s">
        <v>531</v>
      </c>
      <c r="B125" s="58">
        <v>501096.55</v>
      </c>
      <c r="C125" s="162"/>
      <c r="D125" s="162"/>
    </row>
    <row r="126" spans="1:4" s="1" customFormat="1" ht="12.75">
      <c r="A126" s="170" t="s">
        <v>532</v>
      </c>
      <c r="B126" s="171">
        <v>2734270.44</v>
      </c>
      <c r="C126" s="162"/>
      <c r="D126" s="162"/>
    </row>
    <row r="127" spans="1:4" s="1" customFormat="1" ht="12.75">
      <c r="A127" s="172" t="s">
        <v>533</v>
      </c>
      <c r="B127" s="173">
        <f>SUM(B128:B131)</f>
        <v>-56851.12</v>
      </c>
      <c r="C127" s="162"/>
      <c r="D127" s="162"/>
    </row>
    <row r="128" spans="1:4" s="1" customFormat="1" ht="12.75">
      <c r="A128" s="174" t="s">
        <v>534</v>
      </c>
      <c r="B128" s="173">
        <v>-56851.12</v>
      </c>
      <c r="C128" s="162"/>
      <c r="D128" s="162"/>
    </row>
    <row r="129" spans="1:4" s="1" customFormat="1" ht="12.75">
      <c r="A129" s="174" t="s">
        <v>535</v>
      </c>
      <c r="B129" s="173">
        <v>0</v>
      </c>
      <c r="C129" s="162"/>
      <c r="D129" s="162"/>
    </row>
    <row r="130" spans="1:4" s="1" customFormat="1" ht="12.75">
      <c r="A130" s="174" t="s">
        <v>536</v>
      </c>
      <c r="B130" s="173">
        <v>0</v>
      </c>
      <c r="C130" s="162"/>
      <c r="D130" s="162"/>
    </row>
    <row r="131" spans="1:4" s="1" customFormat="1" ht="12.75">
      <c r="A131" s="174" t="s">
        <v>472</v>
      </c>
      <c r="B131" s="173">
        <v>0</v>
      </c>
      <c r="C131" s="162"/>
      <c r="D131" s="162"/>
    </row>
    <row r="132" spans="1:4" s="1" customFormat="1" ht="12.75">
      <c r="A132" s="163" t="s">
        <v>537</v>
      </c>
      <c r="B132" s="175">
        <f>B133+B136</f>
        <v>11000</v>
      </c>
      <c r="C132" s="162"/>
      <c r="D132" s="162"/>
    </row>
    <row r="133" spans="1:4" s="1" customFormat="1" ht="12.75">
      <c r="A133" s="176" t="s">
        <v>538</v>
      </c>
      <c r="B133" s="177">
        <f>SUM(B134:B135)</f>
        <v>0</v>
      </c>
      <c r="C133" s="162"/>
      <c r="D133" s="162"/>
    </row>
    <row r="134" spans="1:4" s="1" customFormat="1" ht="12.75">
      <c r="A134" s="169" t="s">
        <v>539</v>
      </c>
      <c r="B134" s="58"/>
      <c r="C134" s="162"/>
      <c r="D134" s="162"/>
    </row>
    <row r="135" spans="1:4" s="1" customFormat="1" ht="12.75">
      <c r="A135" s="169" t="s">
        <v>540</v>
      </c>
      <c r="B135" s="58">
        <v>0</v>
      </c>
      <c r="C135" s="162"/>
      <c r="D135" s="162"/>
    </row>
    <row r="136" spans="1:4" s="1" customFormat="1" ht="12.75">
      <c r="A136" s="176" t="s">
        <v>541</v>
      </c>
      <c r="B136" s="177">
        <f>SUM(B137:B138)</f>
        <v>11000</v>
      </c>
      <c r="C136" s="162"/>
      <c r="D136" s="162"/>
    </row>
    <row r="137" spans="1:4" s="1" customFormat="1" ht="12.75">
      <c r="A137" s="169" t="s">
        <v>542</v>
      </c>
      <c r="B137" s="58">
        <v>11000</v>
      </c>
      <c r="C137" s="162"/>
      <c r="D137" s="162"/>
    </row>
    <row r="138" spans="1:4" s="1" customFormat="1" ht="12.75">
      <c r="A138" s="170" t="s">
        <v>543</v>
      </c>
      <c r="B138" s="171">
        <v>0</v>
      </c>
      <c r="C138" s="162"/>
      <c r="D138" s="162"/>
    </row>
    <row r="139" spans="1:4" s="1" customFormat="1" ht="12.75">
      <c r="A139" s="163" t="s">
        <v>544</v>
      </c>
      <c r="B139" s="175">
        <f>SUM(B140:B141)</f>
        <v>0</v>
      </c>
      <c r="C139" s="162"/>
      <c r="D139" s="162"/>
    </row>
    <row r="140" spans="1:4" s="1" customFormat="1" ht="12.75">
      <c r="A140" s="169" t="s">
        <v>545</v>
      </c>
      <c r="B140" s="58">
        <v>0</v>
      </c>
      <c r="C140" s="162"/>
      <c r="D140" s="162"/>
    </row>
    <row r="141" spans="1:4" s="1" customFormat="1" ht="26.25" customHeight="1">
      <c r="A141" s="178" t="s">
        <v>546</v>
      </c>
      <c r="B141" s="58">
        <v>0</v>
      </c>
      <c r="C141" s="162"/>
      <c r="D141" s="162"/>
    </row>
    <row r="142" spans="1:4" s="1" customFormat="1" ht="12.75">
      <c r="A142" s="163" t="s">
        <v>547</v>
      </c>
      <c r="B142" s="175">
        <f>B143+B146</f>
        <v>3309329.45</v>
      </c>
      <c r="C142" s="162"/>
      <c r="D142" s="162"/>
    </row>
    <row r="143" spans="1:4" s="1" customFormat="1" ht="12.75">
      <c r="A143" s="176" t="s">
        <v>548</v>
      </c>
      <c r="B143" s="177">
        <f>SUM(B144:B145)</f>
        <v>392313.75</v>
      </c>
      <c r="C143" s="162"/>
      <c r="D143" s="162"/>
    </row>
    <row r="144" spans="1:4" s="1" customFormat="1" ht="12.75">
      <c r="A144" s="169" t="s">
        <v>549</v>
      </c>
      <c r="B144" s="58">
        <f>590313.75-198000</f>
        <v>392313.75</v>
      </c>
      <c r="C144" s="162"/>
      <c r="D144" s="162"/>
    </row>
    <row r="145" spans="1:4" s="1" customFormat="1" ht="12.75">
      <c r="A145" s="169" t="s">
        <v>550</v>
      </c>
      <c r="B145" s="58">
        <v>0</v>
      </c>
      <c r="C145" s="162"/>
      <c r="D145" s="162"/>
    </row>
    <row r="146" spans="1:4" s="1" customFormat="1" ht="12.75">
      <c r="A146" s="176" t="s">
        <v>551</v>
      </c>
      <c r="B146" s="177">
        <f>SUM(B147:B148)</f>
        <v>2917015.7</v>
      </c>
      <c r="D146" s="162"/>
    </row>
    <row r="147" spans="1:4" s="1" customFormat="1" ht="12.75">
      <c r="A147" s="169" t="s">
        <v>552</v>
      </c>
      <c r="B147" s="58">
        <f>3758134.52+(112317.22-89202.1)-40136.72</f>
        <v>3741112.92</v>
      </c>
      <c r="C147" s="162"/>
      <c r="D147" s="162" t="s">
        <v>553</v>
      </c>
    </row>
    <row r="148" spans="1:4" s="1" customFormat="1" ht="12.75">
      <c r="A148" s="170" t="s">
        <v>554</v>
      </c>
      <c r="B148" s="179">
        <v>-824097.22</v>
      </c>
      <c r="C148" s="162"/>
      <c r="D148" s="162"/>
    </row>
    <row r="149" spans="1:4" s="1" customFormat="1" ht="12.75">
      <c r="A149" s="163" t="s">
        <v>555</v>
      </c>
      <c r="B149" s="180">
        <f>SUM(B150:B151)</f>
        <v>0</v>
      </c>
      <c r="C149" s="162"/>
      <c r="D149" s="162"/>
    </row>
    <row r="150" spans="1:4" s="1" customFormat="1" ht="12.75">
      <c r="A150" s="169" t="s">
        <v>556</v>
      </c>
      <c r="B150" s="162"/>
      <c r="C150" s="162"/>
      <c r="D150" s="162"/>
    </row>
    <row r="151" spans="1:4" s="1" customFormat="1" ht="26.25" customHeight="1">
      <c r="A151" s="181" t="s">
        <v>557</v>
      </c>
      <c r="B151" s="171">
        <v>0</v>
      </c>
      <c r="C151" s="162"/>
      <c r="D151" s="162"/>
    </row>
    <row r="152" spans="2:4" s="1" customFormat="1" ht="12.75">
      <c r="B152" s="162"/>
      <c r="C152" s="162"/>
      <c r="D152" s="162"/>
    </row>
  </sheetData>
  <sheetProtection/>
  <mergeCells count="1">
    <mergeCell ref="A2:D2"/>
  </mergeCells>
  <printOptions/>
  <pageMargins left="0.75" right="0.75" top="0.7701388888888889" bottom="1" header="0.5118055555555555" footer="0.5"/>
  <pageSetup firstPageNumber="9" useFirstPageNumber="1" horizontalDpi="300" verticalDpi="300" orientation="portrait" paperSize="9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62"/>
  <sheetViews>
    <sheetView zoomScale="90" zoomScaleNormal="90" zoomScalePageLayoutView="0" workbookViewId="0" topLeftCell="B1">
      <selection activeCell="B1" sqref="B1"/>
    </sheetView>
  </sheetViews>
  <sheetFormatPr defaultColWidth="9.00390625" defaultRowHeight="12.75" outlineLevelCol="1"/>
  <cols>
    <col min="1" max="1" width="0" style="23" hidden="1" customWidth="1" outlineLevel="1"/>
    <col min="2" max="2" width="49.125" style="23" customWidth="1"/>
    <col min="3" max="3" width="13.75390625" style="23" customWidth="1"/>
    <col min="4" max="4" width="4.25390625" style="182" customWidth="1"/>
    <col min="5" max="12" width="13.75390625" style="27" customWidth="1"/>
    <col min="13" max="13" width="13.25390625" style="27" customWidth="1"/>
    <col min="14" max="16384" width="9.125" style="23" customWidth="1"/>
  </cols>
  <sheetData>
    <row r="1" spans="2:4" ht="14.25" customHeight="1">
      <c r="B1" s="183" t="s">
        <v>558</v>
      </c>
      <c r="C1" s="29"/>
      <c r="D1" s="184"/>
    </row>
    <row r="2" spans="1:12" ht="12.75" customHeight="1">
      <c r="A2" s="28" t="s">
        <v>51</v>
      </c>
      <c r="B2" s="398"/>
      <c r="C2" s="399"/>
      <c r="D2" s="396" t="s">
        <v>137</v>
      </c>
      <c r="E2" s="396" t="s">
        <v>559</v>
      </c>
      <c r="F2" s="396" t="s">
        <v>560</v>
      </c>
      <c r="G2" s="396"/>
      <c r="H2" s="397" t="s">
        <v>561</v>
      </c>
      <c r="I2" s="395" t="s">
        <v>562</v>
      </c>
      <c r="J2" s="396" t="s">
        <v>560</v>
      </c>
      <c r="K2" s="396"/>
      <c r="L2" s="397" t="s">
        <v>563</v>
      </c>
    </row>
    <row r="3" spans="1:12" ht="12.75" customHeight="1">
      <c r="A3" s="28"/>
      <c r="B3" s="398"/>
      <c r="C3" s="399"/>
      <c r="D3" s="396"/>
      <c r="E3" s="396"/>
      <c r="F3" s="185" t="s">
        <v>564</v>
      </c>
      <c r="G3" s="185" t="s">
        <v>565</v>
      </c>
      <c r="H3" s="397"/>
      <c r="I3" s="395"/>
      <c r="J3" s="185" t="s">
        <v>564</v>
      </c>
      <c r="K3" s="185" t="s">
        <v>565</v>
      </c>
      <c r="L3" s="397"/>
    </row>
    <row r="4" spans="1:13" s="29" customFormat="1" ht="12">
      <c r="A4" s="29" t="s">
        <v>566</v>
      </c>
      <c r="B4" s="87" t="s">
        <v>567</v>
      </c>
      <c r="C4" s="186"/>
      <c r="D4" s="187"/>
      <c r="E4" s="188">
        <f aca="true" t="shared" si="0" ref="E4:L4">E5+E10</f>
        <v>0</v>
      </c>
      <c r="F4" s="188">
        <f t="shared" si="0"/>
        <v>0</v>
      </c>
      <c r="G4" s="188">
        <f t="shared" si="0"/>
        <v>0</v>
      </c>
      <c r="H4" s="189">
        <f t="shared" si="0"/>
        <v>0</v>
      </c>
      <c r="I4" s="190">
        <f t="shared" si="0"/>
        <v>0</v>
      </c>
      <c r="J4" s="188">
        <f t="shared" si="0"/>
        <v>0</v>
      </c>
      <c r="K4" s="188">
        <f t="shared" si="0"/>
        <v>0</v>
      </c>
      <c r="L4" s="191">
        <f t="shared" si="0"/>
        <v>0</v>
      </c>
      <c r="M4" s="192"/>
    </row>
    <row r="5" spans="1:12" ht="12">
      <c r="A5" s="23" t="s">
        <v>568</v>
      </c>
      <c r="B5" s="90" t="s">
        <v>569</v>
      </c>
      <c r="C5" s="193"/>
      <c r="D5" s="56" t="s">
        <v>570</v>
      </c>
      <c r="E5" s="188">
        <f aca="true" t="shared" si="1" ref="E5:L5">SUM(E6:E9)</f>
        <v>0</v>
      </c>
      <c r="F5" s="188">
        <f t="shared" si="1"/>
        <v>0</v>
      </c>
      <c r="G5" s="188">
        <f t="shared" si="1"/>
        <v>0</v>
      </c>
      <c r="H5" s="189">
        <f t="shared" si="1"/>
        <v>0</v>
      </c>
      <c r="I5" s="190">
        <f t="shared" si="1"/>
        <v>0</v>
      </c>
      <c r="J5" s="188">
        <f t="shared" si="1"/>
        <v>0</v>
      </c>
      <c r="K5" s="188">
        <f t="shared" si="1"/>
        <v>0</v>
      </c>
      <c r="L5" s="191">
        <f t="shared" si="1"/>
        <v>0</v>
      </c>
    </row>
    <row r="6" spans="1:12" ht="12">
      <c r="A6" s="23" t="s">
        <v>571</v>
      </c>
      <c r="B6" s="90" t="s">
        <v>572</v>
      </c>
      <c r="C6" s="193"/>
      <c r="D6" s="56"/>
      <c r="E6" s="194"/>
      <c r="F6" s="194"/>
      <c r="G6" s="194"/>
      <c r="H6" s="195">
        <f>E6+F6-G6</f>
        <v>0</v>
      </c>
      <c r="I6" s="196"/>
      <c r="J6" s="194"/>
      <c r="K6" s="194"/>
      <c r="L6" s="197">
        <f>I6+J6-K6</f>
        <v>0</v>
      </c>
    </row>
    <row r="7" spans="1:12" ht="12">
      <c r="A7" s="23" t="s">
        <v>573</v>
      </c>
      <c r="B7" s="90" t="s">
        <v>574</v>
      </c>
      <c r="C7" s="193"/>
      <c r="D7" s="56"/>
      <c r="E7" s="194"/>
      <c r="F7" s="194"/>
      <c r="G7" s="194"/>
      <c r="H7" s="195">
        <f>E7+F7-G7</f>
        <v>0</v>
      </c>
      <c r="I7" s="196"/>
      <c r="J7" s="194"/>
      <c r="K7" s="194"/>
      <c r="L7" s="197">
        <f>I7+J7-K7</f>
        <v>0</v>
      </c>
    </row>
    <row r="8" spans="1:12" ht="12">
      <c r="A8" s="23" t="s">
        <v>575</v>
      </c>
      <c r="B8" s="90" t="s">
        <v>576</v>
      </c>
      <c r="C8" s="193"/>
      <c r="D8" s="56"/>
      <c r="E8" s="194"/>
      <c r="F8" s="194"/>
      <c r="G8" s="194"/>
      <c r="H8" s="195">
        <f>E8+F8-G8</f>
        <v>0</v>
      </c>
      <c r="I8" s="196"/>
      <c r="J8" s="194"/>
      <c r="K8" s="194"/>
      <c r="L8" s="197">
        <f>I8+J8-K8</f>
        <v>0</v>
      </c>
    </row>
    <row r="9" spans="2:12" ht="12">
      <c r="B9" s="198" t="s">
        <v>425</v>
      </c>
      <c r="C9" s="199"/>
      <c r="D9" s="200"/>
      <c r="E9" s="194"/>
      <c r="F9" s="194"/>
      <c r="G9" s="194"/>
      <c r="H9" s="195">
        <f>E9+F9-G9</f>
        <v>0</v>
      </c>
      <c r="I9" s="196"/>
      <c r="J9" s="194"/>
      <c r="K9" s="194"/>
      <c r="L9" s="197">
        <f>I9+J9-K9</f>
        <v>0</v>
      </c>
    </row>
    <row r="10" spans="1:12" ht="12">
      <c r="A10" s="23" t="s">
        <v>577</v>
      </c>
      <c r="B10" s="90" t="s">
        <v>578</v>
      </c>
      <c r="C10" s="193"/>
      <c r="D10" s="56"/>
      <c r="E10" s="188">
        <f aca="true" t="shared" si="2" ref="E10:L10">SUM(E11:E15)</f>
        <v>0</v>
      </c>
      <c r="F10" s="188">
        <f t="shared" si="2"/>
        <v>0</v>
      </c>
      <c r="G10" s="188">
        <f t="shared" si="2"/>
        <v>0</v>
      </c>
      <c r="H10" s="189">
        <f t="shared" si="2"/>
        <v>0</v>
      </c>
      <c r="I10" s="190">
        <f t="shared" si="2"/>
        <v>0</v>
      </c>
      <c r="J10" s="188">
        <f t="shared" si="2"/>
        <v>0</v>
      </c>
      <c r="K10" s="188">
        <f t="shared" si="2"/>
        <v>0</v>
      </c>
      <c r="L10" s="191">
        <f t="shared" si="2"/>
        <v>0</v>
      </c>
    </row>
    <row r="11" spans="1:12" ht="12">
      <c r="A11" s="23" t="s">
        <v>579</v>
      </c>
      <c r="B11" s="90" t="s">
        <v>572</v>
      </c>
      <c r="C11" s="193"/>
      <c r="D11" s="56"/>
      <c r="E11" s="194"/>
      <c r="F11" s="194"/>
      <c r="G11" s="194"/>
      <c r="H11" s="195">
        <f>E11+F11-G11</f>
        <v>0</v>
      </c>
      <c r="I11" s="196"/>
      <c r="J11" s="194"/>
      <c r="K11" s="194"/>
      <c r="L11" s="197">
        <f>I11+J11-K11</f>
        <v>0</v>
      </c>
    </row>
    <row r="12" spans="1:12" ht="12">
      <c r="A12" s="23" t="s">
        <v>580</v>
      </c>
      <c r="B12" s="90" t="s">
        <v>581</v>
      </c>
      <c r="C12" s="193"/>
      <c r="D12" s="56"/>
      <c r="E12" s="194"/>
      <c r="F12" s="194"/>
      <c r="G12" s="194"/>
      <c r="H12" s="195">
        <f>E12+F12-G12</f>
        <v>0</v>
      </c>
      <c r="I12" s="196"/>
      <c r="J12" s="194"/>
      <c r="K12" s="194"/>
      <c r="L12" s="197">
        <f>I12+J12-K12</f>
        <v>0</v>
      </c>
    </row>
    <row r="13" spans="1:12" ht="12">
      <c r="A13" s="23" t="s">
        <v>582</v>
      </c>
      <c r="B13" s="90" t="s">
        <v>583</v>
      </c>
      <c r="C13" s="193"/>
      <c r="D13" s="56"/>
      <c r="E13" s="194"/>
      <c r="F13" s="194"/>
      <c r="G13" s="194"/>
      <c r="H13" s="195">
        <f>E13+F13-G13</f>
        <v>0</v>
      </c>
      <c r="I13" s="196"/>
      <c r="J13" s="194"/>
      <c r="K13" s="194"/>
      <c r="L13" s="197">
        <f>I13+J13-K13</f>
        <v>0</v>
      </c>
    </row>
    <row r="14" spans="1:12" ht="12">
      <c r="A14" s="23" t="s">
        <v>584</v>
      </c>
      <c r="B14" s="90" t="s">
        <v>585</v>
      </c>
      <c r="C14" s="193"/>
      <c r="D14" s="56"/>
      <c r="E14" s="194"/>
      <c r="F14" s="194"/>
      <c r="G14" s="194"/>
      <c r="H14" s="195">
        <f>E14+F14-G14</f>
        <v>0</v>
      </c>
      <c r="I14" s="196"/>
      <c r="J14" s="194"/>
      <c r="K14" s="194"/>
      <c r="L14" s="197">
        <f>I14+J14-K14</f>
        <v>0</v>
      </c>
    </row>
    <row r="15" spans="2:12" ht="12">
      <c r="B15" s="90" t="s">
        <v>425</v>
      </c>
      <c r="C15" s="193"/>
      <c r="D15" s="56"/>
      <c r="E15" s="194"/>
      <c r="F15" s="194"/>
      <c r="G15" s="194"/>
      <c r="H15" s="195">
        <f>E15+F15-G15</f>
        <v>0</v>
      </c>
      <c r="I15" s="196"/>
      <c r="J15" s="194"/>
      <c r="K15" s="194"/>
      <c r="L15" s="197">
        <f>I15+J15-K15</f>
        <v>0</v>
      </c>
    </row>
    <row r="16" spans="1:13" s="29" customFormat="1" ht="12">
      <c r="A16" s="29" t="s">
        <v>586</v>
      </c>
      <c r="B16" s="87" t="s">
        <v>587</v>
      </c>
      <c r="C16" s="186"/>
      <c r="D16" s="187"/>
      <c r="E16" s="201">
        <f aca="true" t="shared" si="3" ref="E16:L16">E17+E21</f>
        <v>0</v>
      </c>
      <c r="F16" s="201">
        <f t="shared" si="3"/>
        <v>0</v>
      </c>
      <c r="G16" s="201">
        <f t="shared" si="3"/>
        <v>0</v>
      </c>
      <c r="H16" s="202">
        <f t="shared" si="3"/>
        <v>0</v>
      </c>
      <c r="I16" s="203">
        <f t="shared" si="3"/>
        <v>0</v>
      </c>
      <c r="J16" s="201">
        <f t="shared" si="3"/>
        <v>0</v>
      </c>
      <c r="K16" s="201">
        <f t="shared" si="3"/>
        <v>0</v>
      </c>
      <c r="L16" s="204">
        <f t="shared" si="3"/>
        <v>0</v>
      </c>
      <c r="M16" s="192"/>
    </row>
    <row r="17" spans="1:12" ht="12">
      <c r="A17" s="23" t="s">
        <v>588</v>
      </c>
      <c r="B17" s="90" t="s">
        <v>589</v>
      </c>
      <c r="C17" s="193"/>
      <c r="D17" s="56" t="s">
        <v>590</v>
      </c>
      <c r="E17" s="188">
        <f aca="true" t="shared" si="4" ref="E17:L17">SUM(E18:E20)</f>
        <v>0</v>
      </c>
      <c r="F17" s="188">
        <f t="shared" si="4"/>
        <v>0</v>
      </c>
      <c r="G17" s="188">
        <f t="shared" si="4"/>
        <v>0</v>
      </c>
      <c r="H17" s="189">
        <f t="shared" si="4"/>
        <v>0</v>
      </c>
      <c r="I17" s="190">
        <f t="shared" si="4"/>
        <v>0</v>
      </c>
      <c r="J17" s="188">
        <f t="shared" si="4"/>
        <v>0</v>
      </c>
      <c r="K17" s="188">
        <f t="shared" si="4"/>
        <v>0</v>
      </c>
      <c r="L17" s="191">
        <f t="shared" si="4"/>
        <v>0</v>
      </c>
    </row>
    <row r="18" spans="1:12" ht="12">
      <c r="A18" s="205" t="s">
        <v>591</v>
      </c>
      <c r="B18" s="90" t="s">
        <v>592</v>
      </c>
      <c r="C18" s="193"/>
      <c r="D18" s="56"/>
      <c r="E18" s="194"/>
      <c r="F18" s="194"/>
      <c r="G18" s="194"/>
      <c r="H18" s="195">
        <f>E18+F18-G18</f>
        <v>0</v>
      </c>
      <c r="I18" s="196"/>
      <c r="J18" s="194"/>
      <c r="K18" s="194"/>
      <c r="L18" s="197">
        <f>I18+J18-K18</f>
        <v>0</v>
      </c>
    </row>
    <row r="19" spans="2:12" ht="12">
      <c r="B19" s="90" t="s">
        <v>436</v>
      </c>
      <c r="C19" s="193"/>
      <c r="D19" s="56"/>
      <c r="E19" s="194"/>
      <c r="F19" s="194"/>
      <c r="G19" s="194"/>
      <c r="H19" s="195">
        <f>E19+F19-G19</f>
        <v>0</v>
      </c>
      <c r="I19" s="196"/>
      <c r="J19" s="194"/>
      <c r="K19" s="194"/>
      <c r="L19" s="197">
        <f>I19+J19-K19</f>
        <v>0</v>
      </c>
    </row>
    <row r="20" spans="2:12" ht="12">
      <c r="B20" s="198" t="s">
        <v>425</v>
      </c>
      <c r="C20" s="199"/>
      <c r="D20" s="200"/>
      <c r="E20" s="194"/>
      <c r="F20" s="194"/>
      <c r="G20" s="194"/>
      <c r="H20" s="195">
        <f>E20+F20-G20</f>
        <v>0</v>
      </c>
      <c r="I20" s="196"/>
      <c r="J20" s="194"/>
      <c r="K20" s="194"/>
      <c r="L20" s="197">
        <f>I20+J20-K20</f>
        <v>0</v>
      </c>
    </row>
    <row r="21" spans="1:12" ht="12">
      <c r="A21" s="23" t="s">
        <v>593</v>
      </c>
      <c r="B21" s="90" t="s">
        <v>594</v>
      </c>
      <c r="C21" s="193"/>
      <c r="D21" s="56"/>
      <c r="E21" s="188">
        <f aca="true" t="shared" si="5" ref="E21:L21">SUM(E22:E24)</f>
        <v>0</v>
      </c>
      <c r="F21" s="188">
        <f t="shared" si="5"/>
        <v>0</v>
      </c>
      <c r="G21" s="188">
        <f t="shared" si="5"/>
        <v>0</v>
      </c>
      <c r="H21" s="189">
        <f t="shared" si="5"/>
        <v>0</v>
      </c>
      <c r="I21" s="190">
        <f t="shared" si="5"/>
        <v>0</v>
      </c>
      <c r="J21" s="188">
        <f t="shared" si="5"/>
        <v>0</v>
      </c>
      <c r="K21" s="188">
        <f t="shared" si="5"/>
        <v>0</v>
      </c>
      <c r="L21" s="191">
        <f t="shared" si="5"/>
        <v>0</v>
      </c>
    </row>
    <row r="22" spans="1:12" ht="12">
      <c r="A22" s="23" t="s">
        <v>595</v>
      </c>
      <c r="B22" s="90" t="s">
        <v>592</v>
      </c>
      <c r="C22" s="193"/>
      <c r="D22" s="56"/>
      <c r="E22" s="194"/>
      <c r="F22" s="194"/>
      <c r="G22" s="194"/>
      <c r="H22" s="195">
        <f>E22+F22-G22</f>
        <v>0</v>
      </c>
      <c r="I22" s="196"/>
      <c r="J22" s="194"/>
      <c r="K22" s="194"/>
      <c r="L22" s="197">
        <f>I22+J22-K22</f>
        <v>0</v>
      </c>
    </row>
    <row r="23" spans="2:12" ht="12">
      <c r="B23" s="198" t="s">
        <v>425</v>
      </c>
      <c r="C23" s="199"/>
      <c r="D23" s="200"/>
      <c r="E23" s="194"/>
      <c r="F23" s="194"/>
      <c r="G23" s="194"/>
      <c r="H23" s="195">
        <f>E23+F23-G23</f>
        <v>0</v>
      </c>
      <c r="I23" s="196"/>
      <c r="J23" s="194"/>
      <c r="K23" s="194"/>
      <c r="L23" s="197">
        <f>I23+J23-K23</f>
        <v>0</v>
      </c>
    </row>
    <row r="24" spans="2:12" ht="12">
      <c r="B24" s="198" t="s">
        <v>425</v>
      </c>
      <c r="C24" s="199"/>
      <c r="D24" s="200"/>
      <c r="E24" s="194"/>
      <c r="F24" s="194"/>
      <c r="G24" s="194"/>
      <c r="H24" s="195">
        <f>E24+F24-G24</f>
        <v>0</v>
      </c>
      <c r="I24" s="196"/>
      <c r="J24" s="194"/>
      <c r="K24" s="194"/>
      <c r="L24" s="197">
        <f>I24+J24-K24</f>
        <v>0</v>
      </c>
    </row>
    <row r="25" spans="1:13" s="29" customFormat="1" ht="12">
      <c r="A25" s="29" t="s">
        <v>596</v>
      </c>
      <c r="B25" s="87" t="s">
        <v>597</v>
      </c>
      <c r="C25" s="186"/>
      <c r="D25" s="187"/>
      <c r="E25" s="201">
        <f aca="true" t="shared" si="6" ref="E25:L25">E26+E31</f>
        <v>116833.09</v>
      </c>
      <c r="F25" s="201">
        <f t="shared" si="6"/>
        <v>0</v>
      </c>
      <c r="G25" s="201">
        <f t="shared" si="6"/>
        <v>116833.09</v>
      </c>
      <c r="H25" s="202">
        <f t="shared" si="6"/>
        <v>0</v>
      </c>
      <c r="I25" s="203">
        <f t="shared" si="6"/>
        <v>0</v>
      </c>
      <c r="J25" s="201">
        <f t="shared" si="6"/>
        <v>116833.09</v>
      </c>
      <c r="K25" s="201">
        <f t="shared" si="6"/>
        <v>0</v>
      </c>
      <c r="L25" s="204">
        <f t="shared" si="6"/>
        <v>116833.09</v>
      </c>
      <c r="M25" s="192"/>
    </row>
    <row r="26" spans="1:12" s="206" customFormat="1" ht="12.75" customHeight="1">
      <c r="A26" s="206" t="s">
        <v>598</v>
      </c>
      <c r="B26" s="90" t="s">
        <v>599</v>
      </c>
      <c r="C26" s="193"/>
      <c r="D26" s="207"/>
      <c r="E26" s="188">
        <f aca="true" t="shared" si="7" ref="E26:L26">SUM(E27:E30)</f>
        <v>0</v>
      </c>
      <c r="F26" s="188">
        <f t="shared" si="7"/>
        <v>0</v>
      </c>
      <c r="G26" s="188">
        <f t="shared" si="7"/>
        <v>0</v>
      </c>
      <c r="H26" s="189">
        <f t="shared" si="7"/>
        <v>0</v>
      </c>
      <c r="I26" s="190">
        <f t="shared" si="7"/>
        <v>0</v>
      </c>
      <c r="J26" s="188">
        <f t="shared" si="7"/>
        <v>0</v>
      </c>
      <c r="K26" s="188">
        <f t="shared" si="7"/>
        <v>0</v>
      </c>
      <c r="L26" s="191">
        <f t="shared" si="7"/>
        <v>0</v>
      </c>
    </row>
    <row r="27" spans="1:13" ht="12">
      <c r="A27" s="23" t="s">
        <v>600</v>
      </c>
      <c r="B27" s="90" t="s">
        <v>601</v>
      </c>
      <c r="C27" s="193"/>
      <c r="D27" s="56"/>
      <c r="E27" s="194"/>
      <c r="F27" s="194"/>
      <c r="G27" s="194"/>
      <c r="H27" s="195">
        <f>E27+F27-G27</f>
        <v>0</v>
      </c>
      <c r="I27" s="196"/>
      <c r="J27" s="194"/>
      <c r="K27" s="194"/>
      <c r="L27" s="197">
        <f>I27+J27-K27</f>
        <v>0</v>
      </c>
      <c r="M27" s="162"/>
    </row>
    <row r="28" spans="1:12" ht="12">
      <c r="A28" s="23" t="s">
        <v>602</v>
      </c>
      <c r="B28" s="198" t="s">
        <v>603</v>
      </c>
      <c r="C28" s="199"/>
      <c r="D28" s="200"/>
      <c r="E28" s="194"/>
      <c r="F28" s="194"/>
      <c r="G28" s="194"/>
      <c r="H28" s="195">
        <f>E28+F28-G28</f>
        <v>0</v>
      </c>
      <c r="I28" s="196"/>
      <c r="J28" s="194"/>
      <c r="K28" s="194"/>
      <c r="L28" s="197">
        <f>I28+J28-K28</f>
        <v>0</v>
      </c>
    </row>
    <row r="29" spans="1:12" ht="12">
      <c r="A29" s="23" t="s">
        <v>604</v>
      </c>
      <c r="B29" s="198" t="s">
        <v>605</v>
      </c>
      <c r="C29" s="199"/>
      <c r="D29" s="200"/>
      <c r="E29" s="194"/>
      <c r="F29" s="194"/>
      <c r="G29" s="194"/>
      <c r="H29" s="195">
        <f>E29+F29-G29</f>
        <v>0</v>
      </c>
      <c r="I29" s="196"/>
      <c r="J29" s="194"/>
      <c r="K29" s="194"/>
      <c r="L29" s="197">
        <f>I29+J29-K29</f>
        <v>0</v>
      </c>
    </row>
    <row r="30" spans="2:12" ht="12">
      <c r="B30" s="198" t="s">
        <v>425</v>
      </c>
      <c r="C30" s="199"/>
      <c r="D30" s="200"/>
      <c r="E30" s="194"/>
      <c r="F30" s="194"/>
      <c r="G30" s="194"/>
      <c r="H30" s="195">
        <f>E30+F30-G30</f>
        <v>0</v>
      </c>
      <c r="I30" s="196"/>
      <c r="J30" s="194"/>
      <c r="K30" s="194"/>
      <c r="L30" s="197">
        <f>I30+J30-K30</f>
        <v>0</v>
      </c>
    </row>
    <row r="31" spans="1:12" ht="12">
      <c r="A31" s="23" t="s">
        <v>606</v>
      </c>
      <c r="B31" s="90" t="s">
        <v>607</v>
      </c>
      <c r="C31" s="193"/>
      <c r="D31" s="56"/>
      <c r="E31" s="188">
        <f aca="true" t="shared" si="8" ref="E31:L31">SUM(E32:E39)</f>
        <v>116833.09</v>
      </c>
      <c r="F31" s="188">
        <f t="shared" si="8"/>
        <v>0</v>
      </c>
      <c r="G31" s="188">
        <f t="shared" si="8"/>
        <v>116833.09</v>
      </c>
      <c r="H31" s="189">
        <f t="shared" si="8"/>
        <v>0</v>
      </c>
      <c r="I31" s="190">
        <f t="shared" si="8"/>
        <v>0</v>
      </c>
      <c r="J31" s="188">
        <f t="shared" si="8"/>
        <v>116833.09</v>
      </c>
      <c r="K31" s="188">
        <f t="shared" si="8"/>
        <v>0</v>
      </c>
      <c r="L31" s="191">
        <f t="shared" si="8"/>
        <v>116833.09</v>
      </c>
    </row>
    <row r="32" spans="1:12" ht="12">
      <c r="A32" s="23" t="s">
        <v>608</v>
      </c>
      <c r="B32" s="90" t="s">
        <v>609</v>
      </c>
      <c r="C32" s="193"/>
      <c r="D32" s="56"/>
      <c r="E32" s="194"/>
      <c r="F32" s="194"/>
      <c r="G32" s="194"/>
      <c r="H32" s="195">
        <f aca="true" t="shared" si="9" ref="H32:H39">E32+F32-G32</f>
        <v>0</v>
      </c>
      <c r="I32" s="196"/>
      <c r="J32" s="194"/>
      <c r="K32" s="194"/>
      <c r="L32" s="197">
        <f aca="true" t="shared" si="10" ref="L32:L39">I32+J32-K32</f>
        <v>0</v>
      </c>
    </row>
    <row r="33" spans="1:12" ht="12">
      <c r="A33" s="23" t="s">
        <v>610</v>
      </c>
      <c r="B33" s="90" t="s">
        <v>611</v>
      </c>
      <c r="C33" s="193"/>
      <c r="D33" s="56"/>
      <c r="E33" s="194"/>
      <c r="F33" s="194"/>
      <c r="G33" s="194"/>
      <c r="H33" s="195">
        <f t="shared" si="9"/>
        <v>0</v>
      </c>
      <c r="I33" s="196"/>
      <c r="J33" s="194"/>
      <c r="K33" s="194"/>
      <c r="L33" s="197">
        <f t="shared" si="10"/>
        <v>0</v>
      </c>
    </row>
    <row r="34" spans="1:12" ht="12">
      <c r="A34" s="23" t="s">
        <v>612</v>
      </c>
      <c r="B34" s="90" t="s">
        <v>613</v>
      </c>
      <c r="C34" s="193"/>
      <c r="D34" s="56"/>
      <c r="E34" s="194"/>
      <c r="F34" s="194"/>
      <c r="G34" s="194"/>
      <c r="H34" s="195">
        <f t="shared" si="9"/>
        <v>0</v>
      </c>
      <c r="I34" s="196"/>
      <c r="J34" s="194"/>
      <c r="K34" s="194"/>
      <c r="L34" s="197">
        <f t="shared" si="10"/>
        <v>0</v>
      </c>
    </row>
    <row r="35" spans="1:12" ht="12">
      <c r="A35" s="23" t="s">
        <v>614</v>
      </c>
      <c r="B35" s="90" t="s">
        <v>615</v>
      </c>
      <c r="C35" s="193"/>
      <c r="D35" s="56"/>
      <c r="E35" s="194"/>
      <c r="F35" s="194"/>
      <c r="G35" s="194"/>
      <c r="H35" s="195">
        <f t="shared" si="9"/>
        <v>0</v>
      </c>
      <c r="I35" s="196"/>
      <c r="J35" s="194"/>
      <c r="K35" s="194"/>
      <c r="L35" s="197">
        <f t="shared" si="10"/>
        <v>0</v>
      </c>
    </row>
    <row r="36" spans="1:12" ht="12">
      <c r="A36" s="23" t="s">
        <v>616</v>
      </c>
      <c r="B36" s="90" t="s">
        <v>617</v>
      </c>
      <c r="C36" s="193"/>
      <c r="D36" s="56"/>
      <c r="E36" s="194"/>
      <c r="F36" s="194"/>
      <c r="G36" s="194"/>
      <c r="H36" s="195">
        <f t="shared" si="9"/>
        <v>0</v>
      </c>
      <c r="I36" s="196"/>
      <c r="J36" s="194"/>
      <c r="K36" s="194"/>
      <c r="L36" s="197">
        <f t="shared" si="10"/>
        <v>0</v>
      </c>
    </row>
    <row r="37" spans="1:12" ht="12">
      <c r="A37" s="23" t="s">
        <v>618</v>
      </c>
      <c r="B37" s="198" t="s">
        <v>619</v>
      </c>
      <c r="C37" s="199"/>
      <c r="D37" s="56"/>
      <c r="E37" s="194"/>
      <c r="F37" s="194"/>
      <c r="G37" s="194"/>
      <c r="H37" s="195">
        <f t="shared" si="9"/>
        <v>0</v>
      </c>
      <c r="I37" s="196"/>
      <c r="J37" s="194"/>
      <c r="K37" s="194"/>
      <c r="L37" s="197">
        <f t="shared" si="10"/>
        <v>0</v>
      </c>
    </row>
    <row r="38" spans="1:12" ht="12">
      <c r="A38" s="23" t="s">
        <v>620</v>
      </c>
      <c r="B38" s="90" t="s">
        <v>621</v>
      </c>
      <c r="C38" s="199"/>
      <c r="D38" s="200"/>
      <c r="E38" s="194"/>
      <c r="F38" s="194"/>
      <c r="G38" s="194"/>
      <c r="H38" s="195">
        <f t="shared" si="9"/>
        <v>0</v>
      </c>
      <c r="I38" s="196"/>
      <c r="J38" s="194"/>
      <c r="K38" s="194"/>
      <c r="L38" s="197">
        <f t="shared" si="10"/>
        <v>0</v>
      </c>
    </row>
    <row r="39" spans="2:12" ht="12">
      <c r="B39" s="198" t="s">
        <v>622</v>
      </c>
      <c r="C39" s="199"/>
      <c r="D39" s="200"/>
      <c r="E39" s="194">
        <v>116833.09</v>
      </c>
      <c r="F39" s="194"/>
      <c r="G39" s="194">
        <v>116833.09</v>
      </c>
      <c r="H39" s="195">
        <f t="shared" si="9"/>
        <v>0</v>
      </c>
      <c r="I39" s="196"/>
      <c r="J39" s="194">
        <v>116833.09</v>
      </c>
      <c r="K39" s="194"/>
      <c r="L39" s="197">
        <f t="shared" si="10"/>
        <v>116833.09</v>
      </c>
    </row>
    <row r="40" spans="1:13" s="29" customFormat="1" ht="12">
      <c r="A40" s="29" t="s">
        <v>623</v>
      </c>
      <c r="B40" s="98" t="s">
        <v>624</v>
      </c>
      <c r="C40" s="208"/>
      <c r="D40" s="209"/>
      <c r="E40" s="210">
        <f aca="true" t="shared" si="11" ref="E40:L40">E4+E16+E25</f>
        <v>116833.09</v>
      </c>
      <c r="F40" s="210">
        <f t="shared" si="11"/>
        <v>0</v>
      </c>
      <c r="G40" s="210">
        <f t="shared" si="11"/>
        <v>116833.09</v>
      </c>
      <c r="H40" s="211">
        <f t="shared" si="11"/>
        <v>0</v>
      </c>
      <c r="I40" s="212">
        <f t="shared" si="11"/>
        <v>0</v>
      </c>
      <c r="J40" s="210">
        <f t="shared" si="11"/>
        <v>116833.09</v>
      </c>
      <c r="K40" s="210">
        <f t="shared" si="11"/>
        <v>0</v>
      </c>
      <c r="L40" s="213">
        <f t="shared" si="11"/>
        <v>116833.09</v>
      </c>
      <c r="M40" s="192"/>
    </row>
    <row r="42" spans="2:8" s="214" customFormat="1" ht="12.75">
      <c r="B42" s="215" t="s">
        <v>625</v>
      </c>
      <c r="C42" s="216"/>
      <c r="D42" s="217"/>
      <c r="E42" s="218"/>
      <c r="F42" s="218"/>
      <c r="G42" s="218"/>
      <c r="H42" s="218"/>
    </row>
    <row r="43" spans="2:4" s="214" customFormat="1" ht="12.75">
      <c r="B43" s="219" t="s">
        <v>626</v>
      </c>
      <c r="C43" s="220"/>
      <c r="D43" s="220"/>
    </row>
    <row r="44" spans="2:4" s="214" customFormat="1" ht="34.5" customHeight="1">
      <c r="B44" s="221" t="s">
        <v>627</v>
      </c>
      <c r="C44" s="222" t="s">
        <v>628</v>
      </c>
      <c r="D44" s="220"/>
    </row>
    <row r="45" spans="2:4" s="214" customFormat="1" ht="12.75">
      <c r="B45" s="223" t="s">
        <v>629</v>
      </c>
      <c r="C45" s="224"/>
      <c r="D45" s="220"/>
    </row>
    <row r="46" spans="2:4" s="214" customFormat="1" ht="12.75">
      <c r="B46" s="225" t="s">
        <v>630</v>
      </c>
      <c r="C46" s="226"/>
      <c r="D46" s="220"/>
    </row>
    <row r="47" spans="2:4" s="214" customFormat="1" ht="12.75">
      <c r="B47" s="225" t="s">
        <v>631</v>
      </c>
      <c r="C47" s="226"/>
      <c r="D47" s="220"/>
    </row>
    <row r="48" spans="2:4" s="214" customFormat="1" ht="12.75">
      <c r="B48" s="225" t="s">
        <v>632</v>
      </c>
      <c r="C48" s="226"/>
      <c r="D48" s="220"/>
    </row>
    <row r="49" spans="2:4" s="214" customFormat="1" ht="12.75">
      <c r="B49" s="225" t="s">
        <v>633</v>
      </c>
      <c r="C49" s="226"/>
      <c r="D49" s="220"/>
    </row>
    <row r="50" spans="2:4" s="214" customFormat="1" ht="12.75">
      <c r="B50" s="227" t="s">
        <v>634</v>
      </c>
      <c r="C50" s="228"/>
      <c r="D50" s="220"/>
    </row>
    <row r="51" spans="2:4" s="214" customFormat="1" ht="12.75">
      <c r="B51" s="229" t="s">
        <v>635</v>
      </c>
      <c r="C51" s="230">
        <f>SUM(C45:C50)</f>
        <v>0</v>
      </c>
      <c r="D51" s="220"/>
    </row>
    <row r="52" spans="3:4" s="214" customFormat="1" ht="12.75">
      <c r="C52" s="220"/>
      <c r="D52" s="220"/>
    </row>
    <row r="53" spans="2:4" s="214" customFormat="1" ht="12.75">
      <c r="B53" s="219" t="s">
        <v>636</v>
      </c>
      <c r="C53" s="220"/>
      <c r="D53" s="220"/>
    </row>
    <row r="54" spans="2:4" s="214" customFormat="1" ht="34.5" customHeight="1">
      <c r="B54" s="221" t="s">
        <v>637</v>
      </c>
      <c r="C54" s="222" t="s">
        <v>628</v>
      </c>
      <c r="D54" s="220"/>
    </row>
    <row r="55" spans="2:4" s="214" customFormat="1" ht="12.75">
      <c r="B55" s="223" t="s">
        <v>629</v>
      </c>
      <c r="C55" s="224"/>
      <c r="D55" s="220"/>
    </row>
    <row r="56" spans="2:4" s="214" customFormat="1" ht="12.75">
      <c r="B56" s="225" t="s">
        <v>630</v>
      </c>
      <c r="C56" s="226"/>
      <c r="D56" s="220"/>
    </row>
    <row r="57" spans="2:4" s="214" customFormat="1" ht="12.75">
      <c r="B57" s="225" t="s">
        <v>631</v>
      </c>
      <c r="C57" s="226"/>
      <c r="D57" s="220"/>
    </row>
    <row r="58" spans="2:4" s="214" customFormat="1" ht="12.75">
      <c r="B58" s="225" t="s">
        <v>632</v>
      </c>
      <c r="C58" s="226"/>
      <c r="D58" s="220"/>
    </row>
    <row r="59" spans="2:4" s="214" customFormat="1" ht="12.75">
      <c r="B59" s="225" t="s">
        <v>633</v>
      </c>
      <c r="C59" s="226"/>
      <c r="D59" s="220"/>
    </row>
    <row r="60" spans="2:4" s="214" customFormat="1" ht="12.75">
      <c r="B60" s="227" t="s">
        <v>634</v>
      </c>
      <c r="C60" s="228"/>
      <c r="D60" s="220"/>
    </row>
    <row r="61" spans="2:4" s="214" customFormat="1" ht="12.75">
      <c r="B61" s="229" t="s">
        <v>635</v>
      </c>
      <c r="C61" s="230">
        <f>SUM(C55:C60)</f>
        <v>0</v>
      </c>
      <c r="D61" s="220"/>
    </row>
    <row r="62" spans="3:4" s="214" customFormat="1" ht="12.75">
      <c r="C62" s="220"/>
      <c r="D62" s="220"/>
    </row>
  </sheetData>
  <sheetProtection/>
  <mergeCells count="9">
    <mergeCell ref="I2:I3"/>
    <mergeCell ref="J2:K2"/>
    <mergeCell ref="L2:L3"/>
    <mergeCell ref="B2:B3"/>
    <mergeCell ref="C2:C3"/>
    <mergeCell ref="D2:D3"/>
    <mergeCell ref="E2:E3"/>
    <mergeCell ref="F2:G2"/>
    <mergeCell ref="H2:H3"/>
  </mergeCells>
  <printOptions horizontalCentered="1"/>
  <pageMargins left="0.39375" right="0.39375" top="0.4513888888888889" bottom="0.5902777777777778" header="0.5118055555555555" footer="0.19652777777777777"/>
  <pageSetup firstPageNumber="12" useFirstPageNumber="1" horizontalDpi="300" verticalDpi="300" orientation="landscape" paperSize="9" scale="80"/>
  <headerFooter alignWithMargins="0">
    <oddFooter>&amp;R&amp;P</oddFooter>
  </headerFooter>
  <rowBreaks count="1" manualBreakCount="1">
    <brk id="4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9" width="25.75390625" style="231" customWidth="1"/>
    <col min="10" max="16384" width="9.125" style="231" customWidth="1"/>
  </cols>
  <sheetData>
    <row r="1" ht="15.75">
      <c r="A1" s="232" t="s">
        <v>638</v>
      </c>
    </row>
    <row r="2" spans="1:9" s="236" customFormat="1" ht="63.75">
      <c r="A2" s="233" t="s">
        <v>639</v>
      </c>
      <c r="B2" s="234" t="s">
        <v>640</v>
      </c>
      <c r="C2" s="234" t="s">
        <v>641</v>
      </c>
      <c r="D2" s="234" t="s">
        <v>642</v>
      </c>
      <c r="E2" s="234" t="s">
        <v>643</v>
      </c>
      <c r="F2" s="234" t="s">
        <v>644</v>
      </c>
      <c r="G2" s="234" t="s">
        <v>645</v>
      </c>
      <c r="H2" s="234" t="s">
        <v>646</v>
      </c>
      <c r="I2" s="235" t="s">
        <v>647</v>
      </c>
    </row>
    <row r="3" spans="1:9" s="241" customFormat="1" ht="24.75" customHeight="1">
      <c r="A3" s="237" t="s">
        <v>648</v>
      </c>
      <c r="B3" s="238"/>
      <c r="C3" s="239">
        <f>SUM(C4:C7)</f>
        <v>0</v>
      </c>
      <c r="D3" s="239">
        <f>SUM(D4:D7)</f>
        <v>0</v>
      </c>
      <c r="E3" s="238"/>
      <c r="F3" s="238"/>
      <c r="G3" s="238"/>
      <c r="H3" s="239">
        <f>SUM(H4:H7)</f>
        <v>0</v>
      </c>
      <c r="I3" s="240">
        <f>SUM(I4:I7)</f>
        <v>0</v>
      </c>
    </row>
    <row r="4" spans="1:9" ht="12.75">
      <c r="A4" s="242" t="s">
        <v>629</v>
      </c>
      <c r="B4" s="243"/>
      <c r="C4" s="194"/>
      <c r="D4" s="194"/>
      <c r="E4" s="243"/>
      <c r="F4" s="243"/>
      <c r="G4" s="243"/>
      <c r="H4" s="194"/>
      <c r="I4" s="197"/>
    </row>
    <row r="5" spans="1:9" ht="12.75">
      <c r="A5" s="242" t="s">
        <v>630</v>
      </c>
      <c r="B5" s="243"/>
      <c r="C5" s="194"/>
      <c r="D5" s="194"/>
      <c r="E5" s="243"/>
      <c r="F5" s="243"/>
      <c r="G5" s="243"/>
      <c r="H5" s="194"/>
      <c r="I5" s="197"/>
    </row>
    <row r="6" spans="1:9" ht="12.75">
      <c r="A6" s="242" t="s">
        <v>631</v>
      </c>
      <c r="B6" s="243"/>
      <c r="C6" s="194"/>
      <c r="D6" s="194"/>
      <c r="E6" s="243"/>
      <c r="F6" s="243"/>
      <c r="G6" s="243"/>
      <c r="H6" s="194"/>
      <c r="I6" s="197"/>
    </row>
    <row r="7" spans="1:9" ht="12.75">
      <c r="A7" s="242"/>
      <c r="B7" s="243"/>
      <c r="C7" s="194"/>
      <c r="D7" s="194"/>
      <c r="E7" s="243"/>
      <c r="F7" s="243"/>
      <c r="G7" s="243"/>
      <c r="H7" s="194"/>
      <c r="I7" s="197"/>
    </row>
    <row r="8" spans="1:9" s="241" customFormat="1" ht="25.5" customHeight="1">
      <c r="A8" s="237" t="s">
        <v>649</v>
      </c>
      <c r="B8" s="238"/>
      <c r="C8" s="239">
        <f>SUM(C9:C12)</f>
        <v>0</v>
      </c>
      <c r="D8" s="239">
        <f>SUM(D9:D12)</f>
        <v>0</v>
      </c>
      <c r="E8" s="238"/>
      <c r="F8" s="238"/>
      <c r="G8" s="238"/>
      <c r="H8" s="239">
        <f>SUM(H9:H12)</f>
        <v>0</v>
      </c>
      <c r="I8" s="240">
        <f>SUM(I9:I12)</f>
        <v>0</v>
      </c>
    </row>
    <row r="9" spans="1:9" ht="12.75">
      <c r="A9" s="242" t="s">
        <v>629</v>
      </c>
      <c r="B9" s="243"/>
      <c r="C9" s="194"/>
      <c r="D9" s="194"/>
      <c r="E9" s="243"/>
      <c r="F9" s="243"/>
      <c r="G9" s="243"/>
      <c r="H9" s="194"/>
      <c r="I9" s="197"/>
    </row>
    <row r="10" spans="1:9" ht="12.75">
      <c r="A10" s="242" t="s">
        <v>630</v>
      </c>
      <c r="B10" s="243"/>
      <c r="C10" s="194"/>
      <c r="D10" s="194"/>
      <c r="E10" s="243"/>
      <c r="F10" s="243"/>
      <c r="G10" s="243"/>
      <c r="H10" s="194"/>
      <c r="I10" s="197"/>
    </row>
    <row r="11" spans="1:9" ht="12.75">
      <c r="A11" s="242" t="s">
        <v>631</v>
      </c>
      <c r="B11" s="243"/>
      <c r="C11" s="194"/>
      <c r="D11" s="194"/>
      <c r="E11" s="243"/>
      <c r="F11" s="243"/>
      <c r="G11" s="243"/>
      <c r="H11" s="194"/>
      <c r="I11" s="197"/>
    </row>
    <row r="12" spans="1:9" ht="12.75">
      <c r="A12" s="242"/>
      <c r="B12" s="243"/>
      <c r="C12" s="194"/>
      <c r="D12" s="194"/>
      <c r="E12" s="243"/>
      <c r="F12" s="243"/>
      <c r="G12" s="243"/>
      <c r="H12" s="194"/>
      <c r="I12" s="197"/>
    </row>
    <row r="13" spans="1:9" ht="23.25" customHeight="1">
      <c r="A13" s="244" t="s">
        <v>650</v>
      </c>
      <c r="B13" s="245"/>
      <c r="C13" s="246">
        <f>C3+C8</f>
        <v>0</v>
      </c>
      <c r="D13" s="246">
        <f>D3+D8</f>
        <v>0</v>
      </c>
      <c r="E13" s="245"/>
      <c r="F13" s="245"/>
      <c r="G13" s="245"/>
      <c r="H13" s="246">
        <f>H3+H8</f>
        <v>0</v>
      </c>
      <c r="I13" s="247">
        <f>I3+I8</f>
        <v>0</v>
      </c>
    </row>
    <row r="15" ht="12.75">
      <c r="A15" s="248" t="s">
        <v>651</v>
      </c>
    </row>
    <row r="16" ht="12.75">
      <c r="A16" s="248" t="s">
        <v>652</v>
      </c>
    </row>
  </sheetData>
  <sheetProtection/>
  <printOptions/>
  <pageMargins left="0.4" right="0.20972222222222223" top="1" bottom="1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B3">
      <selection activeCell="E20" sqref="E20"/>
    </sheetView>
  </sheetViews>
  <sheetFormatPr defaultColWidth="9.00390625" defaultRowHeight="12.75"/>
  <cols>
    <col min="1" max="1" width="50.00390625" style="249" customWidth="1"/>
    <col min="2" max="2" width="12.75390625" style="249" customWidth="1"/>
    <col min="3" max="3" width="13.75390625" style="249" customWidth="1"/>
    <col min="4" max="8" width="12.75390625" style="249" customWidth="1"/>
    <col min="9" max="9" width="13.625" style="249" customWidth="1"/>
    <col min="10" max="16384" width="9.125" style="249" customWidth="1"/>
  </cols>
  <sheetData>
    <row r="1" spans="1:9" ht="12.75">
      <c r="A1" s="250" t="s">
        <v>653</v>
      </c>
      <c r="B1" s="251"/>
      <c r="C1" s="251"/>
      <c r="D1" s="251"/>
      <c r="E1" s="251"/>
      <c r="F1" s="251"/>
      <c r="G1" s="251"/>
      <c r="H1" s="251"/>
      <c r="I1" s="251"/>
    </row>
    <row r="2" spans="1:9" ht="12.75">
      <c r="A2" s="400" t="s">
        <v>654</v>
      </c>
      <c r="B2" s="400"/>
      <c r="C2" s="400"/>
      <c r="D2" s="400"/>
      <c r="E2" s="400"/>
      <c r="F2" s="400"/>
      <c r="G2" s="400"/>
      <c r="H2" s="400"/>
      <c r="I2" s="400"/>
    </row>
    <row r="3" spans="1:9" ht="12.75" customHeight="1">
      <c r="A3" s="401"/>
      <c r="B3" s="252" t="s">
        <v>655</v>
      </c>
      <c r="C3" s="252" t="s">
        <v>656</v>
      </c>
      <c r="D3" s="402" t="s">
        <v>657</v>
      </c>
      <c r="E3" s="402"/>
      <c r="F3" s="252" t="s">
        <v>658</v>
      </c>
      <c r="G3" s="252" t="s">
        <v>659</v>
      </c>
      <c r="H3" s="252" t="s">
        <v>660</v>
      </c>
      <c r="I3" s="403" t="s">
        <v>661</v>
      </c>
    </row>
    <row r="4" spans="1:9" ht="27.75" customHeight="1">
      <c r="A4" s="401"/>
      <c r="B4" s="404" t="s">
        <v>662</v>
      </c>
      <c r="C4" s="404" t="s">
        <v>663</v>
      </c>
      <c r="D4" s="405" t="s">
        <v>664</v>
      </c>
      <c r="E4" s="405"/>
      <c r="F4" s="404" t="s">
        <v>665</v>
      </c>
      <c r="G4" s="404" t="s">
        <v>666</v>
      </c>
      <c r="H4" s="404" t="s">
        <v>667</v>
      </c>
      <c r="I4" s="403"/>
    </row>
    <row r="5" spans="1:9" ht="24.75" customHeight="1">
      <c r="A5" s="401"/>
      <c r="B5" s="404"/>
      <c r="C5" s="404"/>
      <c r="D5" s="254"/>
      <c r="E5" s="253" t="s">
        <v>668</v>
      </c>
      <c r="F5" s="404"/>
      <c r="G5" s="404"/>
      <c r="H5" s="404"/>
      <c r="I5" s="403"/>
    </row>
    <row r="6" spans="1:9" ht="12.75">
      <c r="A6" s="255" t="s">
        <v>669</v>
      </c>
      <c r="B6" s="256"/>
      <c r="C6" s="256">
        <v>27029204.04</v>
      </c>
      <c r="D6" s="256"/>
      <c r="E6" s="256"/>
      <c r="F6" s="256"/>
      <c r="G6" s="257"/>
      <c r="H6" s="257"/>
      <c r="I6" s="258">
        <f>SUM(B6:H6)-E6</f>
        <v>27029204.04</v>
      </c>
    </row>
    <row r="7" spans="1:9" ht="12.75">
      <c r="A7" s="255" t="s">
        <v>670</v>
      </c>
      <c r="B7" s="259">
        <f>SUM(B8:B11)</f>
        <v>0</v>
      </c>
      <c r="C7" s="259">
        <f aca="true" t="shared" si="0" ref="C7:I7">SUM(C8:C11)</f>
        <v>0</v>
      </c>
      <c r="D7" s="259">
        <f t="shared" si="0"/>
        <v>45447.31</v>
      </c>
      <c r="E7" s="259">
        <f t="shared" si="0"/>
        <v>45447.31</v>
      </c>
      <c r="F7" s="259">
        <f t="shared" si="0"/>
        <v>0</v>
      </c>
      <c r="G7" s="260">
        <f>SUM(G8:G11)</f>
        <v>0</v>
      </c>
      <c r="H7" s="260">
        <f t="shared" si="0"/>
        <v>0</v>
      </c>
      <c r="I7" s="258">
        <f t="shared" si="0"/>
        <v>45447.31</v>
      </c>
    </row>
    <row r="8" spans="1:9" ht="12.75">
      <c r="A8" s="261" t="s">
        <v>671</v>
      </c>
      <c r="B8" s="256"/>
      <c r="C8" s="256"/>
      <c r="D8" s="256"/>
      <c r="E8" s="256"/>
      <c r="F8" s="256"/>
      <c r="G8" s="257"/>
      <c r="H8" s="257"/>
      <c r="I8" s="258">
        <f>SUM(B8:H8)-E8</f>
        <v>0</v>
      </c>
    </row>
    <row r="9" spans="1:9" ht="12.75">
      <c r="A9" s="255" t="s">
        <v>672</v>
      </c>
      <c r="B9" s="256"/>
      <c r="C9" s="256"/>
      <c r="D9" s="256">
        <v>45447.31</v>
      </c>
      <c r="E9" s="256">
        <v>45447.31</v>
      </c>
      <c r="F9" s="256"/>
      <c r="G9" s="257"/>
      <c r="H9" s="257"/>
      <c r="I9" s="258">
        <f>SUM(B9:H9)-E9</f>
        <v>45447.31</v>
      </c>
    </row>
    <row r="10" spans="1:9" ht="12.75">
      <c r="A10" s="255" t="s">
        <v>673</v>
      </c>
      <c r="B10" s="256"/>
      <c r="C10" s="256"/>
      <c r="D10" s="256"/>
      <c r="E10" s="256"/>
      <c r="F10" s="256"/>
      <c r="G10" s="257"/>
      <c r="H10" s="257"/>
      <c r="I10" s="258">
        <f>SUM(B10:H10)-E10</f>
        <v>0</v>
      </c>
    </row>
    <row r="11" spans="1:9" ht="12.75">
      <c r="A11" s="262" t="s">
        <v>436</v>
      </c>
      <c r="B11" s="256"/>
      <c r="C11" s="256"/>
      <c r="D11" s="256"/>
      <c r="E11" s="256"/>
      <c r="F11" s="256"/>
      <c r="G11" s="257"/>
      <c r="H11" s="257"/>
      <c r="I11" s="258">
        <f>SUM(B11:H11)-E11</f>
        <v>0</v>
      </c>
    </row>
    <row r="12" spans="1:9" ht="12.75">
      <c r="A12" s="255" t="s">
        <v>674</v>
      </c>
      <c r="B12" s="259">
        <f aca="true" t="shared" si="1" ref="B12:I12">SUM(B13:B15)</f>
        <v>0</v>
      </c>
      <c r="C12" s="259">
        <f t="shared" si="1"/>
        <v>0</v>
      </c>
      <c r="D12" s="259">
        <f t="shared" si="1"/>
        <v>0</v>
      </c>
      <c r="E12" s="259">
        <f t="shared" si="1"/>
        <v>0</v>
      </c>
      <c r="F12" s="259">
        <f t="shared" si="1"/>
        <v>0</v>
      </c>
      <c r="G12" s="260">
        <f>SUM(G13:G15)</f>
        <v>0</v>
      </c>
      <c r="H12" s="260">
        <f t="shared" si="1"/>
        <v>0</v>
      </c>
      <c r="I12" s="258">
        <f t="shared" si="1"/>
        <v>0</v>
      </c>
    </row>
    <row r="13" spans="1:9" ht="12.75">
      <c r="A13" s="255" t="s">
        <v>675</v>
      </c>
      <c r="B13" s="256"/>
      <c r="C13" s="256"/>
      <c r="D13" s="256"/>
      <c r="E13" s="256"/>
      <c r="F13" s="256"/>
      <c r="G13" s="257"/>
      <c r="H13" s="257"/>
      <c r="I13" s="258">
        <f>SUM(B13:H13)-E13</f>
        <v>0</v>
      </c>
    </row>
    <row r="14" spans="1:9" ht="12.75">
      <c r="A14" s="255" t="s">
        <v>676</v>
      </c>
      <c r="B14" s="256"/>
      <c r="C14" s="256"/>
      <c r="D14" s="256"/>
      <c r="E14" s="256"/>
      <c r="F14" s="256"/>
      <c r="G14" s="257"/>
      <c r="H14" s="257"/>
      <c r="I14" s="258">
        <f>SUM(B14:H14)-E14</f>
        <v>0</v>
      </c>
    </row>
    <row r="15" spans="1:9" ht="12.75">
      <c r="A15" s="262" t="s">
        <v>436</v>
      </c>
      <c r="B15" s="256"/>
      <c r="C15" s="256"/>
      <c r="D15" s="256"/>
      <c r="E15" s="256"/>
      <c r="F15" s="256"/>
      <c r="G15" s="257"/>
      <c r="H15" s="257"/>
      <c r="I15" s="258">
        <f>SUM(B15:H15)-E15</f>
        <v>0</v>
      </c>
    </row>
    <row r="16" spans="1:9" ht="12.75">
      <c r="A16" s="255" t="s">
        <v>677</v>
      </c>
      <c r="B16" s="259">
        <f aca="true" t="shared" si="2" ref="B16:I16">B6+B7-B12</f>
        <v>0</v>
      </c>
      <c r="C16" s="259">
        <f t="shared" si="2"/>
        <v>27029204.04</v>
      </c>
      <c r="D16" s="259">
        <f t="shared" si="2"/>
        <v>45447.31</v>
      </c>
      <c r="E16" s="259">
        <f t="shared" si="2"/>
        <v>45447.31</v>
      </c>
      <c r="F16" s="259">
        <f t="shared" si="2"/>
        <v>0</v>
      </c>
      <c r="G16" s="260">
        <f>G6+G7-G12</f>
        <v>0</v>
      </c>
      <c r="H16" s="260">
        <f t="shared" si="2"/>
        <v>0</v>
      </c>
      <c r="I16" s="258">
        <f t="shared" si="2"/>
        <v>27074651.349999998</v>
      </c>
    </row>
    <row r="17" spans="1:9" ht="12.75">
      <c r="A17" s="255" t="s">
        <v>678</v>
      </c>
      <c r="B17" s="256"/>
      <c r="C17" s="256"/>
      <c r="D17" s="256"/>
      <c r="E17" s="256"/>
      <c r="F17" s="256"/>
      <c r="G17" s="257"/>
      <c r="H17" s="257"/>
      <c r="I17" s="258">
        <f>SUM(B17:H17)-E17</f>
        <v>0</v>
      </c>
    </row>
    <row r="18" spans="1:9" ht="12.75">
      <c r="A18" s="255" t="s">
        <v>679</v>
      </c>
      <c r="B18" s="259">
        <f aca="true" t="shared" si="3" ref="B18:I18">B19-B20-B21</f>
        <v>0</v>
      </c>
      <c r="C18" s="259">
        <f t="shared" si="3"/>
        <v>1576703.59</v>
      </c>
      <c r="D18" s="259">
        <f t="shared" si="3"/>
        <v>3402.95</v>
      </c>
      <c r="E18" s="259">
        <f t="shared" si="3"/>
        <v>3402.95</v>
      </c>
      <c r="F18" s="259">
        <f t="shared" si="3"/>
        <v>0</v>
      </c>
      <c r="G18" s="260">
        <f>G19-G20-G21</f>
        <v>0</v>
      </c>
      <c r="H18" s="260">
        <f t="shared" si="3"/>
        <v>0</v>
      </c>
      <c r="I18" s="258">
        <f t="shared" si="3"/>
        <v>1580106.54</v>
      </c>
    </row>
    <row r="19" spans="1:9" ht="12.75">
      <c r="A19" s="261" t="s">
        <v>680</v>
      </c>
      <c r="B19" s="256"/>
      <c r="C19" s="256">
        <v>1576703.59</v>
      </c>
      <c r="D19" s="256">
        <v>3402.95</v>
      </c>
      <c r="E19" s="256">
        <v>3402.95</v>
      </c>
      <c r="F19" s="256"/>
      <c r="G19" s="257"/>
      <c r="H19" s="257"/>
      <c r="I19" s="258">
        <f>SUM(B19:H19)-E19</f>
        <v>1580106.54</v>
      </c>
    </row>
    <row r="20" spans="1:9" ht="12.75">
      <c r="A20" s="255" t="s">
        <v>681</v>
      </c>
      <c r="B20" s="256"/>
      <c r="C20" s="256"/>
      <c r="D20" s="256"/>
      <c r="E20" s="256"/>
      <c r="F20" s="256"/>
      <c r="G20" s="257"/>
      <c r="H20" s="257"/>
      <c r="I20" s="258">
        <f>SUM(B20:H20)-E20</f>
        <v>0</v>
      </c>
    </row>
    <row r="21" spans="1:9" ht="12.75">
      <c r="A21" s="255" t="s">
        <v>682</v>
      </c>
      <c r="B21" s="256"/>
      <c r="C21" s="256"/>
      <c r="D21" s="256"/>
      <c r="E21" s="256"/>
      <c r="F21" s="256"/>
      <c r="G21" s="257"/>
      <c r="H21" s="257"/>
      <c r="I21" s="258">
        <f>SUM(B21:H21)-E21</f>
        <v>0</v>
      </c>
    </row>
    <row r="22" spans="1:9" ht="12.75">
      <c r="A22" s="262" t="s">
        <v>436</v>
      </c>
      <c r="B22" s="256"/>
      <c r="C22" s="256"/>
      <c r="D22" s="256"/>
      <c r="E22" s="256"/>
      <c r="F22" s="256"/>
      <c r="G22" s="257"/>
      <c r="H22" s="257"/>
      <c r="I22" s="258">
        <f>SUM(B22:H22)-E22</f>
        <v>0</v>
      </c>
    </row>
    <row r="23" spans="1:9" ht="12.75">
      <c r="A23" s="255" t="s">
        <v>683</v>
      </c>
      <c r="B23" s="259">
        <f>B17+B18</f>
        <v>0</v>
      </c>
      <c r="C23" s="259">
        <f aca="true" t="shared" si="4" ref="C23:I23">C17+C18</f>
        <v>1576703.59</v>
      </c>
      <c r="D23" s="259">
        <f t="shared" si="4"/>
        <v>3402.95</v>
      </c>
      <c r="E23" s="259">
        <f t="shared" si="4"/>
        <v>3402.95</v>
      </c>
      <c r="F23" s="259">
        <f t="shared" si="4"/>
        <v>0</v>
      </c>
      <c r="G23" s="260">
        <f>G17+G18</f>
        <v>0</v>
      </c>
      <c r="H23" s="260">
        <f t="shared" si="4"/>
        <v>0</v>
      </c>
      <c r="I23" s="258">
        <f t="shared" si="4"/>
        <v>1580106.54</v>
      </c>
    </row>
    <row r="24" spans="1:9" ht="12.75">
      <c r="A24" s="255" t="s">
        <v>684</v>
      </c>
      <c r="B24" s="256"/>
      <c r="C24" s="256"/>
      <c r="D24" s="256"/>
      <c r="E24" s="256"/>
      <c r="F24" s="256"/>
      <c r="G24" s="257"/>
      <c r="H24" s="257"/>
      <c r="I24" s="258">
        <f>SUM(B24:H24)-E24</f>
        <v>0</v>
      </c>
    </row>
    <row r="25" spans="1:9" ht="12.75">
      <c r="A25" s="255" t="s">
        <v>685</v>
      </c>
      <c r="B25" s="256"/>
      <c r="C25" s="256"/>
      <c r="D25" s="256"/>
      <c r="E25" s="256"/>
      <c r="F25" s="256"/>
      <c r="G25" s="257"/>
      <c r="H25" s="257"/>
      <c r="I25" s="258">
        <f>SUM(B25:H25)-E25</f>
        <v>0</v>
      </c>
    </row>
    <row r="26" spans="1:9" ht="12.75">
      <c r="A26" s="255" t="s">
        <v>686</v>
      </c>
      <c r="B26" s="256"/>
      <c r="C26" s="256"/>
      <c r="D26" s="256"/>
      <c r="E26" s="256"/>
      <c r="F26" s="256"/>
      <c r="G26" s="257"/>
      <c r="H26" s="257"/>
      <c r="I26" s="258">
        <f>SUM(B26:H26)-E26</f>
        <v>0</v>
      </c>
    </row>
    <row r="27" spans="1:9" ht="12.75">
      <c r="A27" s="255" t="s">
        <v>687</v>
      </c>
      <c r="B27" s="259">
        <f>B24+B25-B26</f>
        <v>0</v>
      </c>
      <c r="C27" s="259">
        <f aca="true" t="shared" si="5" ref="C27:I27">C24+C25-C26</f>
        <v>0</v>
      </c>
      <c r="D27" s="259">
        <f t="shared" si="5"/>
        <v>0</v>
      </c>
      <c r="E27" s="259">
        <f t="shared" si="5"/>
        <v>0</v>
      </c>
      <c r="F27" s="259">
        <f t="shared" si="5"/>
        <v>0</v>
      </c>
      <c r="G27" s="260">
        <f t="shared" si="5"/>
        <v>0</v>
      </c>
      <c r="H27" s="260">
        <f t="shared" si="5"/>
        <v>0</v>
      </c>
      <c r="I27" s="258">
        <f t="shared" si="5"/>
        <v>0</v>
      </c>
    </row>
    <row r="28" spans="1:9" s="267" customFormat="1" ht="12.75">
      <c r="A28" s="263" t="s">
        <v>688</v>
      </c>
      <c r="B28" s="264">
        <f aca="true" t="shared" si="6" ref="B28:I28">B16-B23-B27</f>
        <v>0</v>
      </c>
      <c r="C28" s="264">
        <f t="shared" si="6"/>
        <v>25452500.45</v>
      </c>
      <c r="D28" s="264">
        <f t="shared" si="6"/>
        <v>42044.36</v>
      </c>
      <c r="E28" s="264">
        <f t="shared" si="6"/>
        <v>42044.36</v>
      </c>
      <c r="F28" s="264">
        <f t="shared" si="6"/>
        <v>0</v>
      </c>
      <c r="G28" s="265">
        <f t="shared" si="6"/>
        <v>0</v>
      </c>
      <c r="H28" s="265">
        <f t="shared" si="6"/>
        <v>0</v>
      </c>
      <c r="I28" s="266">
        <f t="shared" si="6"/>
        <v>25494544.81</v>
      </c>
    </row>
    <row r="29" ht="12.75">
      <c r="A29" s="268" t="s">
        <v>689</v>
      </c>
    </row>
    <row r="30" ht="12.75">
      <c r="A30" s="268" t="s">
        <v>690</v>
      </c>
    </row>
    <row r="31" ht="12.75">
      <c r="A31" s="268" t="s">
        <v>691</v>
      </c>
    </row>
    <row r="32" ht="12.75">
      <c r="A32" s="268" t="s">
        <v>692</v>
      </c>
    </row>
    <row r="33" ht="12.75">
      <c r="A33" s="268" t="s">
        <v>693</v>
      </c>
    </row>
  </sheetData>
  <sheetProtection/>
  <mergeCells count="10">
    <mergeCell ref="A2:I2"/>
    <mergeCell ref="A3:A5"/>
    <mergeCell ref="D3:E3"/>
    <mergeCell ref="I3:I5"/>
    <mergeCell ref="B4:B5"/>
    <mergeCell ref="C4:C5"/>
    <mergeCell ref="D4:E4"/>
    <mergeCell ref="F4:F5"/>
    <mergeCell ref="G4:G5"/>
    <mergeCell ref="H4:H5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Jarek</dc:creator>
  <cp:keywords/>
  <dc:description/>
  <cp:lastModifiedBy>Jarek Kózka</cp:lastModifiedBy>
  <dcterms:created xsi:type="dcterms:W3CDTF">2010-04-27T20:52:11Z</dcterms:created>
  <dcterms:modified xsi:type="dcterms:W3CDTF">2011-02-19T10:00:22Z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